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788" firstSheet="15" activeTab="21"/>
  </bookViews>
  <sheets>
    <sheet name="тур 1" sheetId="1" r:id="rId1"/>
    <sheet name="тур 2" sheetId="2" r:id="rId2"/>
    <sheet name="тур 3" sheetId="3" r:id="rId3"/>
    <sheet name="тур 4" sheetId="4" r:id="rId4"/>
    <sheet name="тур 5" sheetId="5" r:id="rId5"/>
    <sheet name="тур 6" sheetId="6" r:id="rId6"/>
    <sheet name="тур 7" sheetId="7" r:id="rId7"/>
    <sheet name="тур 8" sheetId="8" r:id="rId8"/>
    <sheet name="тур 9" sheetId="9" r:id="rId9"/>
    <sheet name="тур 10" sheetId="10" r:id="rId10"/>
    <sheet name="тур 11" sheetId="11" r:id="rId11"/>
    <sheet name="тур 12" sheetId="12" r:id="rId12"/>
    <sheet name="тур 13" sheetId="13" r:id="rId13"/>
    <sheet name="тур 14" sheetId="14" r:id="rId14"/>
    <sheet name="тур 15" sheetId="15" r:id="rId15"/>
    <sheet name="тур 16" sheetId="16" r:id="rId16"/>
    <sheet name="тур 17" sheetId="17" r:id="rId17"/>
    <sheet name="тур 18" sheetId="18" r:id="rId18"/>
    <sheet name="тур 19" sheetId="19" r:id="rId19"/>
    <sheet name="тур 20" sheetId="20" r:id="rId20"/>
    <sheet name="тур 21" sheetId="21" r:id="rId21"/>
    <sheet name="тур 22" sheetId="22" r:id="rId22"/>
    <sheet name="график" sheetId="23" r:id="rId23"/>
    <sheet name="движение" sheetId="24" r:id="rId24"/>
    <sheet name="бомбардиры" sheetId="25" r:id="rId25"/>
    <sheet name="карточки" sheetId="26" r:id="rId26"/>
    <sheet name="Лист3 (2)" sheetId="27" state="hidden" r:id="rId27"/>
  </sheets>
  <definedNames>
    <definedName name="_xlnm._FilterDatabase" localSheetId="24" hidden="1">'бомбардиры'!$A$4:$X$4</definedName>
    <definedName name="_xlnm._FilterDatabase" localSheetId="23" hidden="1">'движение'!$A$4:$Z$58</definedName>
    <definedName name="_xlnm._FilterDatabase" localSheetId="25" hidden="1">'карточки'!$A$4:$X$85</definedName>
    <definedName name="_xlnm._FilterDatabase" localSheetId="26" hidden="1">'Лист3 (2)'!$B$4:$D$23</definedName>
  </definedNames>
  <calcPr fullCalcOnLoad="1"/>
</workbook>
</file>

<file path=xl/sharedStrings.xml><?xml version="1.0" encoding="utf-8"?>
<sst xmlns="http://schemas.openxmlformats.org/spreadsheetml/2006/main" count="2903" uniqueCount="296">
  <si>
    <t>и</t>
  </si>
  <si>
    <t>в</t>
  </si>
  <si>
    <t>н</t>
  </si>
  <si>
    <t>п</t>
  </si>
  <si>
    <t>мз</t>
  </si>
  <si>
    <t>мп</t>
  </si>
  <si>
    <t>р</t>
  </si>
  <si>
    <t>о</t>
  </si>
  <si>
    <t>Чухонь</t>
  </si>
  <si>
    <t>ЛФК Королёв</t>
  </si>
  <si>
    <t>Тотал</t>
  </si>
  <si>
    <t>Трейси</t>
  </si>
  <si>
    <t>Королёв Юнайтед</t>
  </si>
  <si>
    <t>Металл</t>
  </si>
  <si>
    <t>Гидра-жесть</t>
  </si>
  <si>
    <t>Королёвский проспект</t>
  </si>
  <si>
    <t>МЮИ</t>
  </si>
  <si>
    <t>Метатр</t>
  </si>
  <si>
    <t>Акелла</t>
  </si>
  <si>
    <t>Первомайка</t>
  </si>
  <si>
    <t>Хаос</t>
  </si>
  <si>
    <t>1-5</t>
  </si>
  <si>
    <t>4-0</t>
  </si>
  <si>
    <t>0-4</t>
  </si>
  <si>
    <t>в среднем за матч</t>
  </si>
  <si>
    <t>забито в туре</t>
  </si>
  <si>
    <t>забито в чемпионате</t>
  </si>
  <si>
    <t>0-1</t>
  </si>
  <si>
    <t>1-0</t>
  </si>
  <si>
    <t>Ред</t>
  </si>
  <si>
    <t>Акаб</t>
  </si>
  <si>
    <t>место в таблице</t>
  </si>
  <si>
    <t>мячей забито</t>
  </si>
  <si>
    <t>мячей пропущено</t>
  </si>
  <si>
    <t>смесь</t>
  </si>
  <si>
    <t>Космонавтов</t>
  </si>
  <si>
    <t>Королёвский</t>
  </si>
  <si>
    <t>Юбилейный</t>
  </si>
  <si>
    <t>КИУЭС</t>
  </si>
  <si>
    <t>Первомайский</t>
  </si>
  <si>
    <t>Грибанов</t>
  </si>
  <si>
    <t>Сухов</t>
  </si>
  <si>
    <t>Педиди</t>
  </si>
  <si>
    <t>Илюха</t>
  </si>
  <si>
    <t>Иванов</t>
  </si>
  <si>
    <t>Журавлёв</t>
  </si>
  <si>
    <t>Вова</t>
  </si>
  <si>
    <t>Дэн</t>
  </si>
  <si>
    <t>???</t>
  </si>
  <si>
    <t>Цунами</t>
  </si>
  <si>
    <t>туры</t>
  </si>
  <si>
    <t>забито</t>
  </si>
  <si>
    <t>Горького</t>
  </si>
  <si>
    <t>район Торнадо</t>
  </si>
  <si>
    <t>район 15-ой школы</t>
  </si>
  <si>
    <t>2-4</t>
  </si>
  <si>
    <t>4-2</t>
  </si>
  <si>
    <r>
      <t xml:space="preserve">крупные </t>
    </r>
    <r>
      <rPr>
        <sz val="10"/>
        <color indexed="46"/>
        <rFont val="Arial CYR"/>
        <family val="2"/>
      </rPr>
      <t>победы</t>
    </r>
    <r>
      <rPr>
        <sz val="10"/>
        <color indexed="12"/>
        <rFont val="Arial Cyr"/>
        <family val="2"/>
      </rPr>
      <t>/</t>
    </r>
    <r>
      <rPr>
        <sz val="10"/>
        <color indexed="53"/>
        <rFont val="Arial Cyr"/>
        <family val="2"/>
      </rPr>
      <t>поражения</t>
    </r>
  </si>
  <si>
    <t>STEX</t>
  </si>
  <si>
    <t>ЭЛМОНТ</t>
  </si>
  <si>
    <t>фото</t>
  </si>
  <si>
    <t>$</t>
  </si>
  <si>
    <t>+</t>
  </si>
  <si>
    <t>сайт</t>
  </si>
  <si>
    <t>результат</t>
  </si>
  <si>
    <t>место</t>
  </si>
  <si>
    <t>Бирюков</t>
  </si>
  <si>
    <t>Киреев</t>
  </si>
  <si>
    <t>ИТОГО</t>
  </si>
  <si>
    <t>Поляков</t>
  </si>
  <si>
    <t>Матушкин</t>
  </si>
  <si>
    <t>4-3</t>
  </si>
  <si>
    <t>1-6</t>
  </si>
  <si>
    <t>Сафонов</t>
  </si>
  <si>
    <t>Арена</t>
  </si>
  <si>
    <t>Сокол</t>
  </si>
  <si>
    <t>FireFox</t>
  </si>
  <si>
    <t>ЭЛМОНТ-2</t>
  </si>
  <si>
    <t>А.С.А.В.</t>
  </si>
  <si>
    <t>Альянс</t>
  </si>
  <si>
    <t>10-я рота</t>
  </si>
  <si>
    <t>Химик</t>
  </si>
  <si>
    <t>Кристалл</t>
  </si>
  <si>
    <t>Юкон</t>
  </si>
  <si>
    <t>Гидравлика</t>
  </si>
  <si>
    <t>РиД</t>
  </si>
  <si>
    <r>
      <t xml:space="preserve">1-ый гол матч </t>
    </r>
    <r>
      <rPr>
        <b/>
        <u val="single"/>
        <sz val="10"/>
        <rFont val="Arial Cyr"/>
        <family val="0"/>
      </rPr>
      <t>10-я рота - Альянс</t>
    </r>
    <r>
      <rPr>
        <sz val="10"/>
        <rFont val="Arial Cyr"/>
        <family val="0"/>
      </rPr>
      <t xml:space="preserve"> 2-2</t>
    </r>
    <r>
      <rPr>
        <sz val="10"/>
        <rFont val="Arial Cyr"/>
        <family val="0"/>
      </rPr>
      <t xml:space="preserve">. </t>
    </r>
  </si>
  <si>
    <t>2-2</t>
  </si>
  <si>
    <t>0-15</t>
  </si>
  <si>
    <t>15-0</t>
  </si>
  <si>
    <t>3-3</t>
  </si>
  <si>
    <t>1-8</t>
  </si>
  <si>
    <t>8-1</t>
  </si>
  <si>
    <t>5-1</t>
  </si>
  <si>
    <t>3-2</t>
  </si>
  <si>
    <t>2-3</t>
  </si>
  <si>
    <t>5-6</t>
  </si>
  <si>
    <t>6-5</t>
  </si>
  <si>
    <t>7-0</t>
  </si>
  <si>
    <t>0-7</t>
  </si>
  <si>
    <t>0-2</t>
  </si>
  <si>
    <t>2-0</t>
  </si>
  <si>
    <t>1-11</t>
  </si>
  <si>
    <t>11-1</t>
  </si>
  <si>
    <t>5-0</t>
  </si>
  <si>
    <t>0-5</t>
  </si>
  <si>
    <t>1-2</t>
  </si>
  <si>
    <t>2-1</t>
  </si>
  <si>
    <t>9-5</t>
  </si>
  <si>
    <t>5-9</t>
  </si>
  <si>
    <t>7-1</t>
  </si>
  <si>
    <t>1-7</t>
  </si>
  <si>
    <t>7-2</t>
  </si>
  <si>
    <t>2-7</t>
  </si>
  <si>
    <t>3-0</t>
  </si>
  <si>
    <t>0-3</t>
  </si>
  <si>
    <t>5-2</t>
  </si>
  <si>
    <t>2-5</t>
  </si>
  <si>
    <t>1-3</t>
  </si>
  <si>
    <t>3-1</t>
  </si>
  <si>
    <t>Шумкин</t>
  </si>
  <si>
    <t>Лыков</t>
  </si>
  <si>
    <t>Белов</t>
  </si>
  <si>
    <t>Ионкин</t>
  </si>
  <si>
    <t>Цветков</t>
  </si>
  <si>
    <t>Павлов</t>
  </si>
  <si>
    <t>Грищенко</t>
  </si>
  <si>
    <t>Билоус</t>
  </si>
  <si>
    <t>Рудаков</t>
  </si>
  <si>
    <t>Заикин</t>
  </si>
  <si>
    <t>Афромеев</t>
  </si>
  <si>
    <t>Кабаев</t>
  </si>
  <si>
    <t>Покровский</t>
  </si>
  <si>
    <t>Товстоног</t>
  </si>
  <si>
    <t>Ларичев</t>
  </si>
  <si>
    <t>Саботарев</t>
  </si>
  <si>
    <t>Паршин</t>
  </si>
  <si>
    <t>Комаев</t>
  </si>
  <si>
    <t>Федоров</t>
  </si>
  <si>
    <t>Мелещенко</t>
  </si>
  <si>
    <t>Баулин</t>
  </si>
  <si>
    <t>Абрамов</t>
  </si>
  <si>
    <t>Булгаков</t>
  </si>
  <si>
    <t>Трунов</t>
  </si>
  <si>
    <t>Харитонов</t>
  </si>
  <si>
    <t>Барковский</t>
  </si>
  <si>
    <t>Селиверстов</t>
  </si>
  <si>
    <t>Герасимов</t>
  </si>
  <si>
    <t>Косолапов</t>
  </si>
  <si>
    <t>Болдырев</t>
  </si>
  <si>
    <t>Зеленов</t>
  </si>
  <si>
    <t>Киселев</t>
  </si>
  <si>
    <t>Гришин</t>
  </si>
  <si>
    <t>Кузнецов</t>
  </si>
  <si>
    <t>Бородин</t>
  </si>
  <si>
    <t>Куликов</t>
  </si>
  <si>
    <t>Сучков</t>
  </si>
  <si>
    <t>Шваин</t>
  </si>
  <si>
    <t>Тюрин</t>
  </si>
  <si>
    <t>Пестов</t>
  </si>
  <si>
    <t>Стрельников</t>
  </si>
  <si>
    <t>Куренков</t>
  </si>
  <si>
    <t>Зубов</t>
  </si>
  <si>
    <t>Потапов</t>
  </si>
  <si>
    <t>10-2</t>
  </si>
  <si>
    <t>2-10</t>
  </si>
  <si>
    <t>9-1</t>
  </si>
  <si>
    <t>1-9</t>
  </si>
  <si>
    <t>FLY</t>
  </si>
  <si>
    <t>РиД / FLY</t>
  </si>
  <si>
    <t>Коньшин</t>
  </si>
  <si>
    <t>Долженко</t>
  </si>
  <si>
    <t>Колмаков</t>
  </si>
  <si>
    <t>Орлов</t>
  </si>
  <si>
    <t>Харламов</t>
  </si>
  <si>
    <t>Елесеев</t>
  </si>
  <si>
    <t>Миронов</t>
  </si>
  <si>
    <t>Синицын</t>
  </si>
  <si>
    <t>Богданов</t>
  </si>
  <si>
    <t>Звягинцев</t>
  </si>
  <si>
    <t>Гурченков</t>
  </si>
  <si>
    <t>Языков</t>
  </si>
  <si>
    <t>4-1</t>
  </si>
  <si>
    <t>1-4</t>
  </si>
  <si>
    <t>2-9</t>
  </si>
  <si>
    <t>9-2</t>
  </si>
  <si>
    <t>Земсков</t>
  </si>
  <si>
    <t>Карпенко</t>
  </si>
  <si>
    <t>Михалев</t>
  </si>
  <si>
    <t>Ахмедов</t>
  </si>
  <si>
    <t>Малафеев</t>
  </si>
  <si>
    <t>Юшкин</t>
  </si>
  <si>
    <t>Крылов</t>
  </si>
  <si>
    <t>Поверин</t>
  </si>
  <si>
    <t>предупреждение</t>
  </si>
  <si>
    <t>удаление</t>
  </si>
  <si>
    <t>дисквалификация</t>
  </si>
  <si>
    <t>Напаскин</t>
  </si>
  <si>
    <t>3-4</t>
  </si>
  <si>
    <t>Мелкумян</t>
  </si>
  <si>
    <t>автор не известен</t>
  </si>
  <si>
    <t>Петров</t>
  </si>
  <si>
    <t>Соколов</t>
  </si>
  <si>
    <t>Постнов</t>
  </si>
  <si>
    <t>Машков</t>
  </si>
  <si>
    <t>Фалалеев</t>
  </si>
  <si>
    <t>Товстаногов</t>
  </si>
  <si>
    <t>Антипов</t>
  </si>
  <si>
    <t>8-3</t>
  </si>
  <si>
    <t>3-8</t>
  </si>
  <si>
    <t>Субботин</t>
  </si>
  <si>
    <t>Пронин</t>
  </si>
  <si>
    <t>Булатов</t>
  </si>
  <si>
    <t>Кротов</t>
  </si>
  <si>
    <t>Горжунов</t>
  </si>
  <si>
    <t>Егоров</t>
  </si>
  <si>
    <t>Поверинов</t>
  </si>
  <si>
    <t>Безедрадзе</t>
  </si>
  <si>
    <t>Цеханюк</t>
  </si>
  <si>
    <t>Талагаев</t>
  </si>
  <si>
    <t>Лесечко</t>
  </si>
  <si>
    <t>6-3</t>
  </si>
  <si>
    <t>3-6</t>
  </si>
  <si>
    <t>Ежов</t>
  </si>
  <si>
    <t>Бошаров</t>
  </si>
  <si>
    <t>Сажнев</t>
  </si>
  <si>
    <t>Ермаков</t>
  </si>
  <si>
    <t>Карпинский</t>
  </si>
  <si>
    <t>Швец</t>
  </si>
  <si>
    <t>Веселов</t>
  </si>
  <si>
    <t>Манохин</t>
  </si>
  <si>
    <t>Сафронов</t>
  </si>
  <si>
    <t>Сафаров</t>
  </si>
  <si>
    <t>9-3</t>
  </si>
  <si>
    <t>3-9</t>
  </si>
  <si>
    <t>10-3</t>
  </si>
  <si>
    <t>3-10</t>
  </si>
  <si>
    <t>Бушуев</t>
  </si>
  <si>
    <t>Камков</t>
  </si>
  <si>
    <t>Васин</t>
  </si>
  <si>
    <t>Шишкарев</t>
  </si>
  <si>
    <t>Ларечнев</t>
  </si>
  <si>
    <t>Гасанов</t>
  </si>
  <si>
    <t>Колтунов</t>
  </si>
  <si>
    <t>Скляр</t>
  </si>
  <si>
    <t>Сытов</t>
  </si>
  <si>
    <t>Селиванов</t>
  </si>
  <si>
    <t>Бессарабов</t>
  </si>
  <si>
    <t>Семенов</t>
  </si>
  <si>
    <t>Величко</t>
  </si>
  <si>
    <t>6-1</t>
  </si>
  <si>
    <t>Бугаев</t>
  </si>
  <si>
    <t>Трошин</t>
  </si>
  <si>
    <t>автогол</t>
  </si>
  <si>
    <t>Кошельков</t>
  </si>
  <si>
    <t>8-2</t>
  </si>
  <si>
    <t>2-8</t>
  </si>
  <si>
    <t>Ионов</t>
  </si>
  <si>
    <t>Корепанов</t>
  </si>
  <si>
    <t>П</t>
  </si>
  <si>
    <t>Никоненко</t>
  </si>
  <si>
    <t>Агеев</t>
  </si>
  <si>
    <t>1-10</t>
  </si>
  <si>
    <t>10-1</t>
  </si>
  <si>
    <t>9-0</t>
  </si>
  <si>
    <t>0-9</t>
  </si>
  <si>
    <t>Алексеев</t>
  </si>
  <si>
    <t>Торопчин</t>
  </si>
  <si>
    <t>Мамогин</t>
  </si>
  <si>
    <t>Катосонов</t>
  </si>
  <si>
    <t>Кривенцов</t>
  </si>
  <si>
    <t>Строков</t>
  </si>
  <si>
    <t>Савосин</t>
  </si>
  <si>
    <t>Волков</t>
  </si>
  <si>
    <t>Аксёнов</t>
  </si>
  <si>
    <t>Назаров</t>
  </si>
  <si>
    <t>Постников</t>
  </si>
  <si>
    <t>Нехаев</t>
  </si>
  <si>
    <t>Бучаев</t>
  </si>
  <si>
    <t>Черный</t>
  </si>
  <si>
    <t>Бабаджанов</t>
  </si>
  <si>
    <t>Фалеев</t>
  </si>
  <si>
    <t>Зеленский</t>
  </si>
  <si>
    <t>Светков</t>
  </si>
  <si>
    <t>Емельянов</t>
  </si>
  <si>
    <t>Дзюбанов</t>
  </si>
  <si>
    <t>Грибенкин</t>
  </si>
  <si>
    <t>Молодкин</t>
  </si>
  <si>
    <t>5-3</t>
  </si>
  <si>
    <t>3-5</t>
  </si>
  <si>
    <t>Смелков</t>
  </si>
  <si>
    <t>Насонов</t>
  </si>
  <si>
    <t>Савин</t>
  </si>
  <si>
    <t>Резчиков</t>
  </si>
  <si>
    <t>Коняев</t>
  </si>
  <si>
    <t>ИТОГОВАЯ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</si>
</sst>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0"/>
      <color indexed="9"/>
      <name val="Arial Cyr"/>
      <family val="2"/>
    </font>
    <font>
      <b/>
      <sz val="10"/>
      <color indexed="9"/>
      <name val="Arial Cyr"/>
      <family val="2"/>
    </font>
    <font>
      <sz val="8"/>
      <name val="Arial Cyr"/>
      <family val="2"/>
    </font>
    <font>
      <sz val="20.75"/>
      <name val="Arial Cyr"/>
      <family val="0"/>
    </font>
    <font>
      <sz val="8"/>
      <name val="Tahoma"/>
      <family val="2"/>
    </font>
    <font>
      <b/>
      <i/>
      <sz val="12"/>
      <name val="Arial Cyr"/>
      <family val="2"/>
    </font>
    <font>
      <sz val="10"/>
      <color indexed="12"/>
      <name val="Arial Cyr"/>
      <family val="2"/>
    </font>
    <font>
      <sz val="10"/>
      <color indexed="46"/>
      <name val="Arial CYR"/>
      <family val="2"/>
    </font>
    <font>
      <sz val="10"/>
      <color indexed="53"/>
      <name val="Arial Cyr"/>
      <family val="2"/>
    </font>
    <font>
      <sz val="11"/>
      <color indexed="14"/>
      <name val="Arial Cyr"/>
      <family val="2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sz val="11"/>
      <color indexed="53"/>
      <name val="Arial Cyr"/>
      <family val="0"/>
    </font>
    <font>
      <b/>
      <i/>
      <sz val="10"/>
      <color indexed="12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2" borderId="13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/>
    </xf>
    <xf numFmtId="0" fontId="0" fillId="4" borderId="20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2" fillId="3" borderId="23" xfId="0" applyFont="1" applyFill="1" applyBorder="1" applyAlignment="1">
      <alignment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0" fillId="0" borderId="31" xfId="0" applyBorder="1" applyAlignment="1">
      <alignment/>
    </xf>
    <xf numFmtId="0" fontId="0" fillId="0" borderId="2" xfId="0" applyBorder="1" applyAlignment="1">
      <alignment/>
    </xf>
    <xf numFmtId="0" fontId="0" fillId="5" borderId="1" xfId="0" applyFill="1" applyBorder="1" applyAlignment="1">
      <alignment/>
    </xf>
    <xf numFmtId="0" fontId="0" fillId="3" borderId="0" xfId="0" applyFill="1" applyAlignment="1">
      <alignment/>
    </xf>
    <xf numFmtId="0" fontId="0" fillId="6" borderId="25" xfId="0" applyFill="1" applyBorder="1" applyAlignment="1">
      <alignment/>
    </xf>
    <xf numFmtId="0" fontId="1" fillId="3" borderId="27" xfId="0" applyFont="1" applyFill="1" applyBorder="1" applyAlignment="1">
      <alignment/>
    </xf>
    <xf numFmtId="0" fontId="1" fillId="3" borderId="28" xfId="0" applyFont="1" applyFill="1" applyBorder="1" applyAlignment="1">
      <alignment/>
    </xf>
    <xf numFmtId="0" fontId="1" fillId="0" borderId="32" xfId="0" applyFont="1" applyBorder="1" applyAlignment="1">
      <alignment/>
    </xf>
    <xf numFmtId="0" fontId="0" fillId="0" borderId="7" xfId="0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2" fillId="0" borderId="0" xfId="0" applyFont="1" applyFill="1" applyBorder="1" applyAlignment="1">
      <alignment/>
    </xf>
    <xf numFmtId="49" fontId="0" fillId="0" borderId="14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0" fontId="2" fillId="7" borderId="11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shrinkToFi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0" borderId="23" xfId="0" applyFont="1" applyFill="1" applyBorder="1" applyAlignment="1">
      <alignment/>
    </xf>
    <xf numFmtId="0" fontId="0" fillId="5" borderId="13" xfId="0" applyFill="1" applyBorder="1" applyAlignment="1">
      <alignment/>
    </xf>
    <xf numFmtId="0" fontId="0" fillId="0" borderId="0" xfId="0" applyAlignment="1">
      <alignment textRotation="90"/>
    </xf>
    <xf numFmtId="0" fontId="0" fillId="0" borderId="0" xfId="0" applyFont="1" applyFill="1" applyAlignment="1">
      <alignment/>
    </xf>
    <xf numFmtId="0" fontId="2" fillId="0" borderId="23" xfId="0" applyFont="1" applyFill="1" applyBorder="1" applyAlignment="1">
      <alignment horizontal="right"/>
    </xf>
    <xf numFmtId="0" fontId="14" fillId="0" borderId="23" xfId="0" applyFont="1" applyFill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right"/>
    </xf>
    <xf numFmtId="0" fontId="14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right"/>
    </xf>
    <xf numFmtId="0" fontId="16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3" borderId="33" xfId="0" applyFont="1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4" xfId="0" applyNumberForma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4" borderId="17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9" borderId="13" xfId="0" applyFill="1" applyBorder="1" applyAlignment="1">
      <alignment/>
    </xf>
    <xf numFmtId="0" fontId="0" fillId="7" borderId="40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Движение команд ЛДФ в сезоне 2005-06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9475"/>
          <c:w val="0.92175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движение!$B$5</c:f>
              <c:strCache>
                <c:ptCount val="1"/>
                <c:pt idx="0">
                  <c:v>Арена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движение!$C$5:$X$5</c:f>
              <c:numCache>
                <c:ptCount val="22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движение!$B$6</c:f>
              <c:strCache>
                <c:ptCount val="1"/>
                <c:pt idx="0">
                  <c:v>Сокол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движение!$C$6:$X$6</c:f>
              <c:numCache>
                <c:ptCount val="2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движение!$B$7</c:f>
              <c:strCache>
                <c:ptCount val="1"/>
                <c:pt idx="0">
                  <c:v>FireFox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движение!$C$7:$X$7</c:f>
              <c:numCache>
                <c:ptCount val="22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12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9</c:v>
                </c:pt>
                <c:pt idx="20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движение!$B$8</c:f>
              <c:strCache>
                <c:ptCount val="1"/>
                <c:pt idx="0">
                  <c:v>ЭЛМОНТ-2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движение!$C$8:$X$8</c:f>
              <c:numCache>
                <c:ptCount val="22"/>
                <c:pt idx="0">
                  <c:v>4</c:v>
                </c:pt>
                <c:pt idx="1">
                  <c:v>8</c:v>
                </c:pt>
                <c:pt idx="2">
                  <c:v>5</c:v>
                </c:pt>
                <c:pt idx="3">
                  <c:v>9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6</c:v>
                </c:pt>
                <c:pt idx="20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движение!$B$9</c:f>
              <c:strCache>
                <c:ptCount val="1"/>
                <c:pt idx="0">
                  <c:v>А.С.А.В.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движение!$C$9:$X$9</c:f>
              <c:numCache>
                <c:ptCount val="22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движение!$B$10</c:f>
              <c:strCache>
                <c:ptCount val="1"/>
                <c:pt idx="0">
                  <c:v>Альянс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движение!$C$10:$X$10</c:f>
              <c:numCache>
                <c:ptCount val="22"/>
                <c:pt idx="0">
                  <c:v>6</c:v>
                </c:pt>
                <c:pt idx="1">
                  <c:v>9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движение!$B$11</c:f>
              <c:strCache>
                <c:ptCount val="1"/>
                <c:pt idx="0">
                  <c:v>10-я рота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движение!$C$11:$X$11</c:f>
              <c:numCache>
                <c:ptCount val="22"/>
                <c:pt idx="0">
                  <c:v>7</c:v>
                </c:pt>
                <c:pt idx="1">
                  <c:v>3</c:v>
                </c:pt>
                <c:pt idx="2">
                  <c:v>7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6</c:v>
                </c:pt>
                <c:pt idx="11">
                  <c:v>4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движение!$B$12</c:f>
              <c:strCache>
                <c:ptCount val="1"/>
                <c:pt idx="0">
                  <c:v>Химик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движение!$C$12:$X$12</c:f>
              <c:numCache>
                <c:ptCount val="22"/>
                <c:pt idx="0">
                  <c:v>8</c:v>
                </c:pt>
                <c:pt idx="1">
                  <c:v>7</c:v>
                </c:pt>
                <c:pt idx="2">
                  <c:v>3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10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8</c:v>
                </c:pt>
                <c:pt idx="20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движение!$B$13</c:f>
              <c:strCache>
                <c:ptCount val="1"/>
                <c:pt idx="0">
                  <c:v>Кристалл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движение!$C$13:$X$13</c:f>
              <c:numCache>
                <c:ptCount val="22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11</c:v>
                </c:pt>
                <c:pt idx="6">
                  <c:v>12</c:v>
                </c:pt>
                <c:pt idx="7">
                  <c:v>12</c:v>
                </c:pt>
                <c:pt idx="8">
                  <c:v>11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движение!$B$14</c:f>
              <c:strCache>
                <c:ptCount val="1"/>
                <c:pt idx="0">
                  <c:v>Юкон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движение!$C$14:$X$14</c:f>
              <c:numCache>
                <c:ptCount val="22"/>
                <c:pt idx="0">
                  <c:v>10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7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</c:numCache>
            </c:numRef>
          </c:val>
          <c:smooth val="0"/>
        </c:ser>
        <c:ser>
          <c:idx val="14"/>
          <c:order val="10"/>
          <c:tx>
            <c:strRef>
              <c:f>движение!$B$15</c:f>
              <c:strCache>
                <c:ptCount val="1"/>
                <c:pt idx="0">
                  <c:v>Гидравлика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движение!$C$15:$X$15</c:f>
              <c:numCache>
                <c:ptCount val="22"/>
                <c:pt idx="0">
                  <c:v>11</c:v>
                </c:pt>
                <c:pt idx="1">
                  <c:v>6</c:v>
                </c:pt>
                <c:pt idx="2">
                  <c:v>9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</c:ser>
        <c:ser>
          <c:idx val="15"/>
          <c:order val="11"/>
          <c:tx>
            <c:strRef>
              <c:f>движение!$B$16</c:f>
              <c:strCache>
                <c:ptCount val="1"/>
                <c:pt idx="0">
                  <c:v>РиД / FLY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движение!$C$16:$X$16</c:f>
              <c:numCache>
                <c:ptCount val="22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11</c:v>
                </c:pt>
                <c:pt idx="8">
                  <c:v>12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12</c:v>
                </c:pt>
                <c:pt idx="13">
                  <c:v>10</c:v>
                </c:pt>
                <c:pt idx="14">
                  <c:v>12</c:v>
                </c:pt>
                <c:pt idx="15">
                  <c:v>12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10</c:v>
                </c:pt>
                <c:pt idx="20">
                  <c:v>10</c:v>
                </c:pt>
              </c:numCache>
            </c:numRef>
          </c:val>
          <c:smooth val="0"/>
        </c:ser>
        <c:marker val="1"/>
        <c:axId val="24881816"/>
        <c:axId val="22609753"/>
      </c:lineChart>
      <c:catAx>
        <c:axId val="2488181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2609753"/>
        <c:crosses val="autoZero"/>
        <c:auto val="1"/>
        <c:lblOffset val="100"/>
        <c:noMultiLvlLbl val="0"/>
      </c:catAx>
      <c:valAx>
        <c:axId val="22609753"/>
        <c:scaling>
          <c:orientation val="maxMin"/>
          <c:max val="18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4881816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"/>
          <c:y val="0.43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Забитые мячи командами ЛДФ в сезоне 2005-06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движение!$B$18</c:f>
              <c:strCache>
                <c:ptCount val="1"/>
                <c:pt idx="0">
                  <c:v>Арена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движение!$C$18:$X$18</c:f>
              <c:numCache>
                <c:ptCount val="22"/>
                <c:pt idx="0">
                  <c:v>6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движение!$B$19</c:f>
              <c:strCache>
                <c:ptCount val="1"/>
                <c:pt idx="0">
                  <c:v>Сокол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движение!$C$19:$X$19</c:f>
              <c:numCache>
                <c:ptCount val="22"/>
                <c:pt idx="0">
                  <c:v>6</c:v>
                </c:pt>
                <c:pt idx="1">
                  <c:v>4</c:v>
                </c:pt>
                <c:pt idx="2">
                  <c:v>2</c:v>
                </c:pt>
                <c:pt idx="3">
                  <c:v>8</c:v>
                </c:pt>
                <c:pt idx="4">
                  <c:v>2</c:v>
                </c:pt>
                <c:pt idx="5">
                  <c:v>0</c:v>
                </c:pt>
                <c:pt idx="6">
                  <c:v>10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9</c:v>
                </c:pt>
                <c:pt idx="12">
                  <c:v>7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5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движение!$B$20</c:f>
              <c:strCache>
                <c:ptCount val="1"/>
                <c:pt idx="0">
                  <c:v>FireFox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движение!$C$20:$X$20</c:f>
              <c:numCache>
                <c:ptCount val="22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7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5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5</c:v>
                </c:pt>
                <c:pt idx="18">
                  <c:v>1</c:v>
                </c:pt>
                <c:pt idx="19">
                  <c:v>1</c:v>
                </c:pt>
                <c:pt idx="20">
                  <c:v>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движение!$B$21</c:f>
              <c:strCache>
                <c:ptCount val="1"/>
                <c:pt idx="0">
                  <c:v>ЭЛМОНТ-2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движение!$C$21:$X$21</c:f>
              <c:numCache>
                <c:ptCount val="22"/>
                <c:pt idx="0">
                  <c:v>5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4</c:v>
                </c:pt>
                <c:pt idx="6">
                  <c:v>2</c:v>
                </c:pt>
                <c:pt idx="7">
                  <c:v>9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5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движение!$B$22</c:f>
              <c:strCache>
                <c:ptCount val="1"/>
                <c:pt idx="0">
                  <c:v>А.С.А.В.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движение!$C$22:$X$22</c:f>
              <c:numCache>
                <c:ptCount val="22"/>
                <c:pt idx="0">
                  <c:v>4</c:v>
                </c:pt>
                <c:pt idx="1">
                  <c:v>15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  <c:pt idx="5">
                  <c:v>5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10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4</c:v>
                </c:pt>
                <c:pt idx="16">
                  <c:v>5</c:v>
                </c:pt>
                <c:pt idx="17">
                  <c:v>3</c:v>
                </c:pt>
                <c:pt idx="18">
                  <c:v>0</c:v>
                </c:pt>
                <c:pt idx="19">
                  <c:v>5</c:v>
                </c:pt>
                <c:pt idx="20">
                  <c:v>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движение!$B$23</c:f>
              <c:strCache>
                <c:ptCount val="1"/>
                <c:pt idx="0">
                  <c:v>Альянс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движение!$C$23:$X$23</c:f>
              <c:numCache>
                <c:ptCount val="2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7</c:v>
                </c:pt>
                <c:pt idx="11">
                  <c:v>5</c:v>
                </c:pt>
                <c:pt idx="12">
                  <c:v>3</c:v>
                </c:pt>
                <c:pt idx="13">
                  <c:v>6</c:v>
                </c:pt>
                <c:pt idx="14">
                  <c:v>5</c:v>
                </c:pt>
                <c:pt idx="15">
                  <c:v>2</c:v>
                </c:pt>
                <c:pt idx="16">
                  <c:v>10</c:v>
                </c:pt>
                <c:pt idx="17">
                  <c:v>4</c:v>
                </c:pt>
                <c:pt idx="18">
                  <c:v>5</c:v>
                </c:pt>
                <c:pt idx="19">
                  <c:v>2</c:v>
                </c:pt>
                <c:pt idx="20">
                  <c:v>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движение!$B$24</c:f>
              <c:strCache>
                <c:ptCount val="1"/>
                <c:pt idx="0">
                  <c:v>10-я рота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движение!$C$24:$X$24</c:f>
              <c:numCache>
                <c:ptCount val="2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5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5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движение!$B$25</c:f>
              <c:strCache>
                <c:ptCount val="1"/>
                <c:pt idx="0">
                  <c:v>Химик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движение!$C$25:$X$25</c:f>
              <c:numCache>
                <c:ptCount val="22"/>
                <c:pt idx="0">
                  <c:v>3</c:v>
                </c:pt>
                <c:pt idx="1">
                  <c:v>4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5</c:v>
                </c:pt>
                <c:pt idx="16">
                  <c:v>1</c:v>
                </c:pt>
                <c:pt idx="17">
                  <c:v>5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движение!$B$26</c:f>
              <c:strCache>
                <c:ptCount val="1"/>
                <c:pt idx="0">
                  <c:v>Кристалл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движение!$C$26:$X$26</c:f>
              <c:numCache>
                <c:ptCount val="22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движение!$B$27</c:f>
              <c:strCache>
                <c:ptCount val="1"/>
                <c:pt idx="0">
                  <c:v>Юкон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движение!$C$27:$X$27</c:f>
              <c:numCache>
                <c:ptCount val="2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6">
                  <c:v>9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6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9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  <c:pt idx="20">
                  <c:v>5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движение!$B$28</c:f>
              <c:strCache>
                <c:ptCount val="1"/>
                <c:pt idx="0">
                  <c:v>Гидравлика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движение!$C$28:$X$28</c:f>
              <c:numCache>
                <c:ptCount val="22"/>
                <c:pt idx="0">
                  <c:v>1</c:v>
                </c:pt>
                <c:pt idx="1">
                  <c:v>8</c:v>
                </c:pt>
                <c:pt idx="2">
                  <c:v>1</c:v>
                </c:pt>
                <c:pt idx="3">
                  <c:v>11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5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8</c:v>
                </c:pt>
                <c:pt idx="16">
                  <c:v>3</c:v>
                </c:pt>
                <c:pt idx="17">
                  <c:v>5</c:v>
                </c:pt>
                <c:pt idx="18">
                  <c:v>5</c:v>
                </c:pt>
                <c:pt idx="19">
                  <c:v>6</c:v>
                </c:pt>
                <c:pt idx="20">
                  <c:v>5</c:v>
                </c:pt>
              </c:numCache>
            </c:numRef>
          </c:val>
          <c:smooth val="0"/>
        </c:ser>
        <c:ser>
          <c:idx val="16"/>
          <c:order val="11"/>
          <c:tx>
            <c:strRef>
              <c:f>движение!$B$29</c:f>
              <c:strCache>
                <c:ptCount val="1"/>
                <c:pt idx="0">
                  <c:v>РиД / FLY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движение!$C$29:$X$29</c:f>
              <c:numCache>
                <c:ptCount val="2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  <c:pt idx="16">
                  <c:v>8</c:v>
                </c:pt>
                <c:pt idx="17">
                  <c:v>2</c:v>
                </c:pt>
                <c:pt idx="18">
                  <c:v>2</c:v>
                </c:pt>
                <c:pt idx="19">
                  <c:v>5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161186"/>
        <c:axId val="19450675"/>
      </c:lineChart>
      <c:catAx>
        <c:axId val="2161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туры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9450675"/>
        <c:crosses val="autoZero"/>
        <c:auto val="1"/>
        <c:lblOffset val="100"/>
        <c:noMultiLvlLbl val="0"/>
      </c:catAx>
      <c:valAx>
        <c:axId val="19450675"/>
        <c:scaling>
          <c:orientation val="minMax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забито мячей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161186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Пропущенные мячи командами ЛДФ в сезоне 2005-06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движение!$B$32</c:f>
              <c:strCache>
                <c:ptCount val="1"/>
                <c:pt idx="0">
                  <c:v>Арена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движение!$C$32:$X$32</c:f>
              <c:numCache>
                <c:ptCount val="22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7</c:v>
                </c:pt>
                <c:pt idx="4">
                  <c:v>2</c:v>
                </c:pt>
                <c:pt idx="5">
                  <c:v>1</c:v>
                </c:pt>
                <c:pt idx="6">
                  <c:v>10</c:v>
                </c:pt>
                <c:pt idx="7">
                  <c:v>9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движение!$B$33</c:f>
              <c:strCache>
                <c:ptCount val="1"/>
                <c:pt idx="0">
                  <c:v>Сокол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движение!$C$33:$X$33</c:f>
              <c:numCache>
                <c:ptCount val="2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движение!$B$34</c:f>
              <c:strCache>
                <c:ptCount val="1"/>
                <c:pt idx="0">
                  <c:v>FireFox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движение!$C$34:$X$34</c:f>
              <c:numCache>
                <c:ptCount val="22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2</c:v>
                </c:pt>
                <c:pt idx="19">
                  <c:v>6</c:v>
                </c:pt>
                <c:pt idx="2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движение!$B$35</c:f>
              <c:strCache>
                <c:ptCount val="1"/>
                <c:pt idx="0">
                  <c:v>ЭЛМОНТ-2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движение!$C$35:$X$35</c:f>
              <c:numCache>
                <c:ptCount val="22"/>
                <c:pt idx="0">
                  <c:v>1</c:v>
                </c:pt>
                <c:pt idx="1">
                  <c:v>8</c:v>
                </c:pt>
                <c:pt idx="2">
                  <c:v>2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6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10</c:v>
                </c:pt>
                <c:pt idx="17">
                  <c:v>3</c:v>
                </c:pt>
                <c:pt idx="18">
                  <c:v>0</c:v>
                </c:pt>
                <c:pt idx="19">
                  <c:v>4</c:v>
                </c:pt>
                <c:pt idx="20">
                  <c:v>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движение!$B$36</c:f>
              <c:strCache>
                <c:ptCount val="1"/>
                <c:pt idx="0">
                  <c:v>А.С.А.В.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движение!$C$36:$X$36</c:f>
              <c:numCache>
                <c:ptCount val="22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движение!$B$37</c:f>
              <c:strCache>
                <c:ptCount val="1"/>
                <c:pt idx="0">
                  <c:v>Альянс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движение!$C$37:$X$37</c:f>
              <c:numCache>
                <c:ptCount val="2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4</c:v>
                </c:pt>
                <c:pt idx="20">
                  <c:v>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движение!$B$38</c:f>
              <c:strCache>
                <c:ptCount val="1"/>
                <c:pt idx="0">
                  <c:v>10-я рота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движение!$C$38:$X$38</c:f>
              <c:numCache>
                <c:ptCount val="22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7</c:v>
                </c:pt>
                <c:pt idx="11">
                  <c:v>0</c:v>
                </c:pt>
                <c:pt idx="12">
                  <c:v>7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движение!$B$39</c:f>
              <c:strCache>
                <c:ptCount val="1"/>
                <c:pt idx="0">
                  <c:v>Химик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движение!$C$39:$X$39</c:f>
              <c:numCache>
                <c:ptCount val="22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6</c:v>
                </c:pt>
                <c:pt idx="14">
                  <c:v>2</c:v>
                </c:pt>
                <c:pt idx="15">
                  <c:v>0</c:v>
                </c:pt>
                <c:pt idx="16">
                  <c:v>8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движение!$B$40</c:f>
              <c:strCache>
                <c:ptCount val="1"/>
                <c:pt idx="0">
                  <c:v>Кристалл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движение!$C$40:$X$40</c:f>
              <c:numCache>
                <c:ptCount val="22"/>
                <c:pt idx="0">
                  <c:v>5</c:v>
                </c:pt>
                <c:pt idx="1">
                  <c:v>3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5</c:v>
                </c:pt>
                <c:pt idx="6">
                  <c:v>9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9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движение!$B$41</c:f>
              <c:strCache>
                <c:ptCount val="1"/>
                <c:pt idx="0">
                  <c:v>Юкон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движение!$C$41:$X$41</c:f>
              <c:numCache>
                <c:ptCount val="22"/>
                <c:pt idx="0">
                  <c:v>5</c:v>
                </c:pt>
                <c:pt idx="1">
                  <c:v>15</c:v>
                </c:pt>
                <c:pt idx="2">
                  <c:v>7</c:v>
                </c:pt>
                <c:pt idx="3">
                  <c:v>11</c:v>
                </c:pt>
                <c:pt idx="4">
                  <c:v>0</c:v>
                </c:pt>
                <c:pt idx="5">
                  <c:v>5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8</c:v>
                </c:pt>
                <c:pt idx="10">
                  <c:v>3</c:v>
                </c:pt>
                <c:pt idx="11">
                  <c:v>10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движение!$B$42</c:f>
              <c:strCache>
                <c:ptCount val="1"/>
                <c:pt idx="0">
                  <c:v>Гидравлика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движение!$C$42:$X$42</c:f>
              <c:numCache>
                <c:ptCount val="22"/>
                <c:pt idx="0">
                  <c:v>6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</c:numCache>
            </c:numRef>
          </c:val>
          <c:smooth val="0"/>
        </c:ser>
        <c:ser>
          <c:idx val="16"/>
          <c:order val="11"/>
          <c:tx>
            <c:strRef>
              <c:f>движение!$B$43</c:f>
              <c:strCache>
                <c:ptCount val="1"/>
                <c:pt idx="0">
                  <c:v>РиД / FLY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движение!$C$4:$X$4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движение!$C$43:$X$43</c:f>
              <c:numCache>
                <c:ptCount val="22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0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9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8</c:v>
                </c:pt>
                <c:pt idx="16">
                  <c:v>1</c:v>
                </c:pt>
                <c:pt idx="17">
                  <c:v>4</c:v>
                </c:pt>
                <c:pt idx="18">
                  <c:v>3</c:v>
                </c:pt>
                <c:pt idx="19">
                  <c:v>0</c:v>
                </c:pt>
                <c:pt idx="20">
                  <c:v>5</c:v>
                </c:pt>
              </c:numCache>
            </c:numRef>
          </c:val>
          <c:smooth val="0"/>
        </c:ser>
        <c:marker val="1"/>
        <c:axId val="40838348"/>
        <c:axId val="32000813"/>
      </c:lineChart>
      <c:catAx>
        <c:axId val="40838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туры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000813"/>
        <c:crosses val="autoZero"/>
        <c:auto val="1"/>
        <c:lblOffset val="100"/>
        <c:noMultiLvlLbl val="0"/>
      </c:catAx>
      <c:valAx>
        <c:axId val="32000813"/>
        <c:scaling>
          <c:orientation val="minMax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пропущено мячей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838348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4</xdr:row>
      <xdr:rowOff>47625</xdr:rowOff>
    </xdr:from>
    <xdr:to>
      <xdr:col>22</xdr:col>
      <xdr:colOff>66675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657225" y="695325"/>
        <a:ext cx="144970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22</xdr:col>
      <xdr:colOff>104775</xdr:colOff>
      <xdr:row>71</xdr:row>
      <xdr:rowOff>142875</xdr:rowOff>
    </xdr:to>
    <xdr:graphicFrame>
      <xdr:nvGraphicFramePr>
        <xdr:cNvPr id="2" name="Chart 2"/>
        <xdr:cNvGraphicFramePr/>
      </xdr:nvGraphicFramePr>
      <xdr:xfrm>
        <a:off x="685800" y="6315075"/>
        <a:ext cx="14506575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22</xdr:col>
      <xdr:colOff>114300</xdr:colOff>
      <xdr:row>106</xdr:row>
      <xdr:rowOff>152400</xdr:rowOff>
    </xdr:to>
    <xdr:graphicFrame>
      <xdr:nvGraphicFramePr>
        <xdr:cNvPr id="3" name="Chart 3"/>
        <xdr:cNvGraphicFramePr/>
      </xdr:nvGraphicFramePr>
      <xdr:xfrm>
        <a:off x="685800" y="11982450"/>
        <a:ext cx="14516100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0"/>
  <sheetViews>
    <sheetView workbookViewId="0" topLeftCell="A1">
      <selection activeCell="M18" sqref="M18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9" width="5.00390625" style="1" customWidth="1"/>
    <col min="10" max="10" width="4.75390625" style="1" customWidth="1"/>
    <col min="11" max="18" width="4.75390625" style="0" customWidth="1"/>
  </cols>
  <sheetData>
    <row r="3" ht="13.5" thickBot="1"/>
    <row r="4" spans="1:10" ht="16.5" customHeight="1" thickBot="1">
      <c r="A4" s="5"/>
      <c r="B4" s="4"/>
      <c r="C4" s="7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1" ht="16.5" customHeight="1">
      <c r="A5" s="45">
        <v>1</v>
      </c>
      <c r="B5" s="46" t="s">
        <v>74</v>
      </c>
      <c r="C5" s="47">
        <f>SUM(D5:F5)</f>
        <v>1</v>
      </c>
      <c r="D5" s="48">
        <v>1</v>
      </c>
      <c r="E5" s="48">
        <v>0</v>
      </c>
      <c r="F5" s="48">
        <v>0</v>
      </c>
      <c r="G5" s="48">
        <v>6</v>
      </c>
      <c r="H5" s="48">
        <v>1</v>
      </c>
      <c r="I5" s="49">
        <f>G5-H5</f>
        <v>5</v>
      </c>
      <c r="J5" s="45">
        <f>D5*3+E5</f>
        <v>3</v>
      </c>
      <c r="K5" s="13"/>
    </row>
    <row r="6" spans="1:11" ht="16.5" customHeight="1">
      <c r="A6" s="27">
        <v>2</v>
      </c>
      <c r="B6" s="28" t="s">
        <v>75</v>
      </c>
      <c r="C6" s="29">
        <f aca="true" t="shared" si="0" ref="C6:C16">SUM(D6:F6)</f>
        <v>1</v>
      </c>
      <c r="D6" s="30">
        <v>1</v>
      </c>
      <c r="E6" s="30">
        <v>0</v>
      </c>
      <c r="F6" s="30">
        <v>0</v>
      </c>
      <c r="G6" s="30">
        <v>6</v>
      </c>
      <c r="H6" s="30">
        <v>1</v>
      </c>
      <c r="I6" s="31">
        <f aca="true" t="shared" si="1" ref="I6:I16">G6-H6</f>
        <v>5</v>
      </c>
      <c r="J6" s="27">
        <f aca="true" t="shared" si="2" ref="J6:J17">D6*3+E6</f>
        <v>3</v>
      </c>
      <c r="K6" s="13"/>
    </row>
    <row r="7" spans="1:11" ht="16.5" customHeight="1">
      <c r="A7" s="27">
        <v>3</v>
      </c>
      <c r="B7" s="28" t="s">
        <v>76</v>
      </c>
      <c r="C7" s="29">
        <f t="shared" si="0"/>
        <v>1</v>
      </c>
      <c r="D7" s="30">
        <v>1</v>
      </c>
      <c r="E7" s="30">
        <v>0</v>
      </c>
      <c r="F7" s="30">
        <v>0</v>
      </c>
      <c r="G7" s="30">
        <v>5</v>
      </c>
      <c r="H7" s="30">
        <v>1</v>
      </c>
      <c r="I7" s="31">
        <f t="shared" si="1"/>
        <v>4</v>
      </c>
      <c r="J7" s="27">
        <f t="shared" si="2"/>
        <v>3</v>
      </c>
      <c r="K7" s="13"/>
    </row>
    <row r="8" spans="1:11" ht="16.5" customHeight="1">
      <c r="A8" s="6">
        <v>4</v>
      </c>
      <c r="B8" s="9" t="s">
        <v>77</v>
      </c>
      <c r="C8" s="8">
        <f>SUM(D8:F8)</f>
        <v>1</v>
      </c>
      <c r="D8" s="2">
        <v>1</v>
      </c>
      <c r="E8" s="2">
        <v>0</v>
      </c>
      <c r="F8" s="2">
        <v>0</v>
      </c>
      <c r="G8" s="2">
        <v>5</v>
      </c>
      <c r="H8" s="2">
        <v>1</v>
      </c>
      <c r="I8" s="11">
        <f t="shared" si="1"/>
        <v>4</v>
      </c>
      <c r="J8" s="6">
        <f t="shared" si="2"/>
        <v>3</v>
      </c>
      <c r="K8" s="13"/>
    </row>
    <row r="9" spans="1:11" ht="16.5" customHeight="1">
      <c r="A9" s="6">
        <v>5</v>
      </c>
      <c r="B9" s="9" t="s">
        <v>78</v>
      </c>
      <c r="C9" s="8">
        <f>SUM(D9:F9)</f>
        <v>1</v>
      </c>
      <c r="D9" s="2">
        <v>1</v>
      </c>
      <c r="E9" s="2">
        <v>0</v>
      </c>
      <c r="F9" s="2">
        <v>0</v>
      </c>
      <c r="G9" s="114">
        <v>4</v>
      </c>
      <c r="H9" s="2">
        <v>3</v>
      </c>
      <c r="I9" s="11">
        <f>G9-H9</f>
        <v>1</v>
      </c>
      <c r="J9" s="6">
        <f>D9*3+E9</f>
        <v>3</v>
      </c>
      <c r="K9" s="13"/>
    </row>
    <row r="10" spans="1:11" ht="16.5" customHeight="1">
      <c r="A10" s="6">
        <v>6</v>
      </c>
      <c r="B10" s="9" t="s">
        <v>79</v>
      </c>
      <c r="C10" s="8">
        <f>SUM(D10:F10)</f>
        <v>1</v>
      </c>
      <c r="D10" s="2">
        <v>0</v>
      </c>
      <c r="E10" s="2">
        <v>1</v>
      </c>
      <c r="F10" s="2">
        <v>0</v>
      </c>
      <c r="G10" s="2">
        <v>2</v>
      </c>
      <c r="H10" s="2">
        <v>2</v>
      </c>
      <c r="I10" s="11">
        <f>G10-H10</f>
        <v>0</v>
      </c>
      <c r="J10" s="6">
        <f>D10*3+E10</f>
        <v>1</v>
      </c>
      <c r="K10" s="13"/>
    </row>
    <row r="11" spans="1:11" ht="16.5" customHeight="1">
      <c r="A11" s="6">
        <v>7</v>
      </c>
      <c r="B11" s="9" t="s">
        <v>80</v>
      </c>
      <c r="C11" s="8">
        <f>SUM(D11:F11)</f>
        <v>1</v>
      </c>
      <c r="D11" s="2">
        <v>0</v>
      </c>
      <c r="E11" s="2">
        <v>1</v>
      </c>
      <c r="F11" s="2">
        <v>0</v>
      </c>
      <c r="G11" s="2">
        <v>2</v>
      </c>
      <c r="H11" s="2">
        <v>2</v>
      </c>
      <c r="I11" s="11">
        <f>G11-H11</f>
        <v>0</v>
      </c>
      <c r="J11" s="6">
        <f>D11*3+E11</f>
        <v>1</v>
      </c>
      <c r="K11" s="13"/>
    </row>
    <row r="12" spans="1:11" ht="16.5" customHeight="1">
      <c r="A12" s="6">
        <v>8</v>
      </c>
      <c r="B12" s="9" t="s">
        <v>81</v>
      </c>
      <c r="C12" s="8">
        <f t="shared" si="0"/>
        <v>1</v>
      </c>
      <c r="D12" s="2">
        <v>0</v>
      </c>
      <c r="E12" s="2">
        <v>0</v>
      </c>
      <c r="F12" s="2">
        <v>1</v>
      </c>
      <c r="G12" s="2">
        <v>3</v>
      </c>
      <c r="H12" s="2">
        <v>4</v>
      </c>
      <c r="I12" s="11">
        <f t="shared" si="1"/>
        <v>-1</v>
      </c>
      <c r="J12" s="6">
        <f t="shared" si="2"/>
        <v>0</v>
      </c>
      <c r="K12" s="13"/>
    </row>
    <row r="13" spans="1:11" ht="16.5" customHeight="1">
      <c r="A13" s="6">
        <v>9</v>
      </c>
      <c r="B13" s="9" t="s">
        <v>82</v>
      </c>
      <c r="C13" s="8">
        <f t="shared" si="0"/>
        <v>1</v>
      </c>
      <c r="D13" s="2">
        <v>0</v>
      </c>
      <c r="E13" s="2">
        <v>0</v>
      </c>
      <c r="F13" s="2">
        <v>1</v>
      </c>
      <c r="G13" s="114">
        <v>1</v>
      </c>
      <c r="H13" s="2">
        <v>5</v>
      </c>
      <c r="I13" s="11">
        <f t="shared" si="1"/>
        <v>-4</v>
      </c>
      <c r="J13" s="6">
        <f t="shared" si="2"/>
        <v>0</v>
      </c>
      <c r="K13" s="13"/>
    </row>
    <row r="14" spans="1:11" ht="16.5" customHeight="1">
      <c r="A14" s="6">
        <v>10</v>
      </c>
      <c r="B14" s="9" t="s">
        <v>83</v>
      </c>
      <c r="C14" s="8">
        <f t="shared" si="0"/>
        <v>1</v>
      </c>
      <c r="D14" s="2">
        <v>0</v>
      </c>
      <c r="E14" s="2">
        <v>0</v>
      </c>
      <c r="F14" s="2">
        <v>1</v>
      </c>
      <c r="G14" s="2">
        <v>1</v>
      </c>
      <c r="H14" s="2">
        <v>5</v>
      </c>
      <c r="I14" s="11">
        <f t="shared" si="1"/>
        <v>-4</v>
      </c>
      <c r="J14" s="6">
        <f t="shared" si="2"/>
        <v>0</v>
      </c>
      <c r="K14" s="13"/>
    </row>
    <row r="15" spans="1:11" ht="16.5" customHeight="1">
      <c r="A15" s="33">
        <v>11</v>
      </c>
      <c r="B15" s="34" t="s">
        <v>84</v>
      </c>
      <c r="C15" s="35">
        <f t="shared" si="0"/>
        <v>1</v>
      </c>
      <c r="D15" s="36">
        <v>0</v>
      </c>
      <c r="E15" s="36">
        <v>0</v>
      </c>
      <c r="F15" s="36">
        <v>1</v>
      </c>
      <c r="G15" s="36">
        <v>1</v>
      </c>
      <c r="H15" s="36">
        <v>6</v>
      </c>
      <c r="I15" s="37">
        <f t="shared" si="1"/>
        <v>-5</v>
      </c>
      <c r="J15" s="33">
        <f t="shared" si="2"/>
        <v>0</v>
      </c>
      <c r="K15" s="13"/>
    </row>
    <row r="16" spans="1:11" ht="16.5" customHeight="1" thickBot="1">
      <c r="A16" s="39">
        <v>12</v>
      </c>
      <c r="B16" s="40" t="s">
        <v>85</v>
      </c>
      <c r="C16" s="41">
        <f t="shared" si="0"/>
        <v>1</v>
      </c>
      <c r="D16" s="42">
        <v>0</v>
      </c>
      <c r="E16" s="42">
        <v>0</v>
      </c>
      <c r="F16" s="42">
        <v>1</v>
      </c>
      <c r="G16" s="42">
        <v>1</v>
      </c>
      <c r="H16" s="42">
        <v>6</v>
      </c>
      <c r="I16" s="43">
        <f t="shared" si="1"/>
        <v>-5</v>
      </c>
      <c r="J16" s="39">
        <f t="shared" si="2"/>
        <v>0</v>
      </c>
      <c r="K16" s="13"/>
    </row>
    <row r="17" spans="3:10" ht="12.75">
      <c r="C17" s="50">
        <f>SUM(C5:C16)</f>
        <v>12</v>
      </c>
      <c r="D17" s="50">
        <f aca="true" t="shared" si="3" ref="D17:I17">SUM(D5:D16)</f>
        <v>5</v>
      </c>
      <c r="E17" s="50">
        <f t="shared" si="3"/>
        <v>2</v>
      </c>
      <c r="F17" s="50">
        <f t="shared" si="3"/>
        <v>5</v>
      </c>
      <c r="G17" s="50">
        <f t="shared" si="3"/>
        <v>37</v>
      </c>
      <c r="H17" s="50">
        <f t="shared" si="3"/>
        <v>37</v>
      </c>
      <c r="I17" s="50">
        <f t="shared" si="3"/>
        <v>0</v>
      </c>
      <c r="J17" s="55">
        <f t="shared" si="2"/>
        <v>17</v>
      </c>
    </row>
    <row r="20" spans="2:3" ht="12.75">
      <c r="B20" t="s">
        <v>25</v>
      </c>
      <c r="C20" s="1">
        <f>G17</f>
        <v>37</v>
      </c>
    </row>
    <row r="21" spans="2:3" ht="12.75">
      <c r="B21" t="s">
        <v>24</v>
      </c>
      <c r="C21" s="1">
        <f>C20/6</f>
        <v>6.166666666666667</v>
      </c>
    </row>
    <row r="22" spans="2:3" ht="12.75">
      <c r="B22" t="s">
        <v>26</v>
      </c>
      <c r="C22" s="1">
        <f>G17</f>
        <v>37</v>
      </c>
    </row>
    <row r="23" spans="2:3" ht="12.75">
      <c r="B23" t="s">
        <v>24</v>
      </c>
      <c r="C23" s="1">
        <f>C22*2/C17</f>
        <v>6.166666666666667</v>
      </c>
    </row>
    <row r="24" ht="12.75">
      <c r="B24" t="s">
        <v>86</v>
      </c>
    </row>
    <row r="26" ht="13.5" thickBot="1"/>
    <row r="27" spans="3:14" ht="13.5" thickBot="1">
      <c r="C27" s="90">
        <v>1</v>
      </c>
      <c r="D27" s="90">
        <v>2</v>
      </c>
      <c r="E27" s="90">
        <v>3</v>
      </c>
      <c r="F27" s="90">
        <v>4</v>
      </c>
      <c r="G27" s="90">
        <v>5</v>
      </c>
      <c r="H27" s="90">
        <v>6</v>
      </c>
      <c r="I27" s="90">
        <v>7</v>
      </c>
      <c r="J27" s="90">
        <v>8</v>
      </c>
      <c r="K27" s="90">
        <v>9</v>
      </c>
      <c r="L27" s="90">
        <v>10</v>
      </c>
      <c r="M27" s="90">
        <v>11</v>
      </c>
      <c r="N27" s="90">
        <v>12</v>
      </c>
    </row>
    <row r="28" spans="1:14" ht="14.25">
      <c r="A28" s="89">
        <v>1</v>
      </c>
      <c r="B28" s="85" t="s">
        <v>74</v>
      </c>
      <c r="C28" s="24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</row>
    <row r="29" spans="1:14" ht="14.25">
      <c r="A29" s="51">
        <v>2</v>
      </c>
      <c r="B29" s="52" t="s">
        <v>75</v>
      </c>
      <c r="C29" s="80"/>
      <c r="D29" s="25"/>
      <c r="E29" s="26"/>
      <c r="F29" s="26"/>
      <c r="G29" s="26"/>
      <c r="H29" s="79"/>
      <c r="I29" s="26"/>
      <c r="J29" s="26"/>
      <c r="K29" s="26"/>
      <c r="L29" s="79"/>
      <c r="M29" s="79"/>
      <c r="N29" s="79"/>
    </row>
    <row r="30" spans="1:14" ht="14.25">
      <c r="A30" s="51">
        <v>3</v>
      </c>
      <c r="B30" s="52" t="s">
        <v>76</v>
      </c>
      <c r="C30" s="80"/>
      <c r="D30" s="26"/>
      <c r="E30" s="25"/>
      <c r="F30" s="26"/>
      <c r="G30" s="26"/>
      <c r="H30" s="79"/>
      <c r="I30" s="26"/>
      <c r="J30" s="26"/>
      <c r="K30" s="79"/>
      <c r="L30" s="79"/>
      <c r="M30" s="26"/>
      <c r="N30" s="26"/>
    </row>
    <row r="31" spans="1:14" ht="14.25">
      <c r="A31" s="51">
        <v>4</v>
      </c>
      <c r="B31" s="52" t="s">
        <v>77</v>
      </c>
      <c r="C31" s="80"/>
      <c r="D31" s="26"/>
      <c r="E31" s="26"/>
      <c r="F31" s="25"/>
      <c r="G31" s="26"/>
      <c r="H31" s="79"/>
      <c r="I31" s="26"/>
      <c r="J31" s="26"/>
      <c r="K31" s="26"/>
      <c r="L31" s="79"/>
      <c r="M31" s="26"/>
      <c r="N31" s="26"/>
    </row>
    <row r="32" spans="1:14" ht="14.25">
      <c r="A32" s="51">
        <v>5</v>
      </c>
      <c r="B32" s="52" t="s">
        <v>78</v>
      </c>
      <c r="C32" s="80"/>
      <c r="D32" s="26"/>
      <c r="E32" s="26"/>
      <c r="F32" s="26"/>
      <c r="G32" s="25"/>
      <c r="H32" s="79"/>
      <c r="I32" s="26"/>
      <c r="J32" s="26" t="s">
        <v>71</v>
      </c>
      <c r="K32" s="26"/>
      <c r="L32" s="79"/>
      <c r="M32" s="26"/>
      <c r="N32" s="26"/>
    </row>
    <row r="33" spans="1:14" ht="14.25">
      <c r="A33" s="51">
        <v>6</v>
      </c>
      <c r="B33" s="52" t="s">
        <v>79</v>
      </c>
      <c r="C33" s="80"/>
      <c r="D33" s="79"/>
      <c r="E33" s="79"/>
      <c r="F33" s="79"/>
      <c r="G33" s="79"/>
      <c r="H33" s="25"/>
      <c r="I33" s="79"/>
      <c r="J33" s="79"/>
      <c r="K33" s="79"/>
      <c r="L33" s="79"/>
      <c r="M33" s="79"/>
      <c r="N33" s="79"/>
    </row>
    <row r="34" spans="1:14" ht="14.25">
      <c r="A34" s="51">
        <v>7</v>
      </c>
      <c r="B34" s="52" t="s">
        <v>80</v>
      </c>
      <c r="C34" s="80"/>
      <c r="D34" s="26"/>
      <c r="E34" s="26"/>
      <c r="F34" s="26"/>
      <c r="G34" s="26"/>
      <c r="H34" s="79" t="s">
        <v>87</v>
      </c>
      <c r="I34" s="25"/>
      <c r="J34" s="26"/>
      <c r="K34" s="26"/>
      <c r="L34" s="79"/>
      <c r="M34" s="26"/>
      <c r="N34" s="26"/>
    </row>
    <row r="35" spans="1:14" ht="14.25">
      <c r="A35" s="51">
        <v>8</v>
      </c>
      <c r="B35" s="52" t="s">
        <v>81</v>
      </c>
      <c r="C35" s="80"/>
      <c r="D35" s="26"/>
      <c r="E35" s="26"/>
      <c r="F35" s="26"/>
      <c r="G35" s="26"/>
      <c r="H35" s="79"/>
      <c r="I35" s="26"/>
      <c r="J35" s="25"/>
      <c r="K35" s="26"/>
      <c r="L35" s="79"/>
      <c r="M35" s="26"/>
      <c r="N35" s="26"/>
    </row>
    <row r="36" spans="1:14" ht="14.25">
      <c r="A36" s="51">
        <v>9</v>
      </c>
      <c r="B36" s="52" t="s">
        <v>82</v>
      </c>
      <c r="C36" s="80"/>
      <c r="D36" s="26"/>
      <c r="E36" s="26" t="s">
        <v>21</v>
      </c>
      <c r="F36" s="26"/>
      <c r="G36" s="26"/>
      <c r="H36" s="79"/>
      <c r="I36" s="26"/>
      <c r="J36" s="26"/>
      <c r="K36" s="25"/>
      <c r="L36" s="79"/>
      <c r="M36" s="26"/>
      <c r="N36" s="26"/>
    </row>
    <row r="37" spans="1:14" ht="14.25">
      <c r="A37" s="51">
        <v>10</v>
      </c>
      <c r="B37" s="52" t="s">
        <v>83</v>
      </c>
      <c r="C37" s="80"/>
      <c r="D37" s="79"/>
      <c r="E37" s="79"/>
      <c r="F37" s="79" t="s">
        <v>21</v>
      </c>
      <c r="G37" s="79"/>
      <c r="H37" s="79"/>
      <c r="I37" s="79"/>
      <c r="J37" s="79"/>
      <c r="K37" s="79"/>
      <c r="L37" s="25"/>
      <c r="M37" s="79"/>
      <c r="N37" s="79"/>
    </row>
    <row r="38" spans="1:14" ht="14.25">
      <c r="A38" s="51">
        <v>11</v>
      </c>
      <c r="B38" s="52" t="s">
        <v>84</v>
      </c>
      <c r="C38" s="80"/>
      <c r="D38" s="79" t="s">
        <v>72</v>
      </c>
      <c r="E38" s="26"/>
      <c r="F38" s="26"/>
      <c r="G38" s="26"/>
      <c r="H38" s="79"/>
      <c r="I38" s="26"/>
      <c r="J38" s="26"/>
      <c r="K38" s="26"/>
      <c r="L38" s="79"/>
      <c r="M38" s="25"/>
      <c r="N38" s="26"/>
    </row>
    <row r="39" spans="1:14" ht="15" thickBot="1">
      <c r="A39" s="51">
        <v>12</v>
      </c>
      <c r="B39" s="86" t="s">
        <v>85</v>
      </c>
      <c r="C39" s="80" t="s">
        <v>72</v>
      </c>
      <c r="D39" s="79"/>
      <c r="E39" s="26"/>
      <c r="F39" s="26"/>
      <c r="G39" s="26"/>
      <c r="H39" s="79"/>
      <c r="I39" s="26"/>
      <c r="J39" s="26"/>
      <c r="K39" s="26"/>
      <c r="L39" s="79"/>
      <c r="M39" s="26"/>
      <c r="N39" s="25"/>
    </row>
    <row r="40" ht="12.75">
      <c r="M40" s="91"/>
    </row>
  </sheetData>
  <sheetProtection password="C66D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0"/>
  <sheetViews>
    <sheetView workbookViewId="0" topLeftCell="A1">
      <selection activeCell="N22" sqref="N22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9" width="5.00390625" style="1" customWidth="1"/>
    <col min="10" max="10" width="4.75390625" style="1" customWidth="1"/>
    <col min="11" max="18" width="4.75390625" style="0" customWidth="1"/>
  </cols>
  <sheetData>
    <row r="3" ht="13.5" thickBot="1"/>
    <row r="4" spans="1:10" ht="16.5" customHeight="1">
      <c r="A4" s="136"/>
      <c r="B4" s="131"/>
      <c r="C4" s="132" t="s">
        <v>0</v>
      </c>
      <c r="D4" s="133" t="s">
        <v>1</v>
      </c>
      <c r="E4" s="133" t="s">
        <v>2</v>
      </c>
      <c r="F4" s="133" t="s">
        <v>3</v>
      </c>
      <c r="G4" s="133" t="s">
        <v>4</v>
      </c>
      <c r="H4" s="133" t="s">
        <v>5</v>
      </c>
      <c r="I4" s="134" t="s">
        <v>6</v>
      </c>
      <c r="J4" s="135" t="s">
        <v>7</v>
      </c>
    </row>
    <row r="5" spans="1:11" ht="16.5" customHeight="1">
      <c r="A5" s="116">
        <v>1</v>
      </c>
      <c r="B5" s="28" t="s">
        <v>78</v>
      </c>
      <c r="C5" s="29">
        <f aca="true" t="shared" si="0" ref="C5:C12">SUM(D5:F5)</f>
        <v>10</v>
      </c>
      <c r="D5" s="30">
        <v>8</v>
      </c>
      <c r="E5" s="30">
        <v>1</v>
      </c>
      <c r="F5" s="30">
        <v>1</v>
      </c>
      <c r="G5" s="139">
        <v>48</v>
      </c>
      <c r="H5" s="30">
        <v>14</v>
      </c>
      <c r="I5" s="31">
        <f aca="true" t="shared" si="1" ref="I5:I12">G5-H5</f>
        <v>34</v>
      </c>
      <c r="J5" s="27">
        <f aca="true" t="shared" si="2" ref="J5:J12">D5*3+E5</f>
        <v>25</v>
      </c>
      <c r="K5" s="13" t="s">
        <v>107</v>
      </c>
    </row>
    <row r="6" spans="1:11" ht="16.5" customHeight="1">
      <c r="A6" s="116">
        <v>2</v>
      </c>
      <c r="B6" s="28" t="s">
        <v>75</v>
      </c>
      <c r="C6" s="29">
        <f t="shared" si="0"/>
        <v>10</v>
      </c>
      <c r="D6" s="30">
        <v>7</v>
      </c>
      <c r="E6" s="30">
        <v>1</v>
      </c>
      <c r="F6" s="30">
        <v>2</v>
      </c>
      <c r="G6" s="30">
        <v>40</v>
      </c>
      <c r="H6" s="30">
        <v>14</v>
      </c>
      <c r="I6" s="31">
        <f t="shared" si="1"/>
        <v>26</v>
      </c>
      <c r="J6" s="27">
        <f t="shared" si="2"/>
        <v>22</v>
      </c>
      <c r="K6" s="13" t="s">
        <v>106</v>
      </c>
    </row>
    <row r="7" spans="1:11" ht="16.5" customHeight="1">
      <c r="A7" s="118">
        <v>3</v>
      </c>
      <c r="B7" s="52" t="s">
        <v>77</v>
      </c>
      <c r="C7" s="137">
        <f t="shared" si="0"/>
        <v>10</v>
      </c>
      <c r="D7" s="53">
        <v>6</v>
      </c>
      <c r="E7" s="53">
        <v>2</v>
      </c>
      <c r="F7" s="53">
        <v>2</v>
      </c>
      <c r="G7" s="53">
        <v>44</v>
      </c>
      <c r="H7" s="53">
        <v>28</v>
      </c>
      <c r="I7" s="138">
        <f t="shared" si="1"/>
        <v>16</v>
      </c>
      <c r="J7" s="51">
        <f t="shared" si="2"/>
        <v>20</v>
      </c>
      <c r="K7" s="13" t="s">
        <v>104</v>
      </c>
    </row>
    <row r="8" spans="1:11" ht="16.5" customHeight="1">
      <c r="A8" s="118">
        <v>4</v>
      </c>
      <c r="B8" s="52" t="s">
        <v>84</v>
      </c>
      <c r="C8" s="137">
        <f t="shared" si="0"/>
        <v>9</v>
      </c>
      <c r="D8" s="53">
        <v>6</v>
      </c>
      <c r="E8" s="53">
        <v>0</v>
      </c>
      <c r="F8" s="53">
        <v>3</v>
      </c>
      <c r="G8" s="53">
        <v>35</v>
      </c>
      <c r="H8" s="53">
        <v>17</v>
      </c>
      <c r="I8" s="138">
        <f t="shared" si="1"/>
        <v>18</v>
      </c>
      <c r="J8" s="51">
        <f t="shared" si="2"/>
        <v>18</v>
      </c>
      <c r="K8" s="13" t="s">
        <v>56</v>
      </c>
    </row>
    <row r="9" spans="1:11" ht="16.5" customHeight="1">
      <c r="A9" s="118">
        <v>5</v>
      </c>
      <c r="B9" s="52" t="s">
        <v>80</v>
      </c>
      <c r="C9" s="137">
        <f>SUM(D9:F9)</f>
        <v>10</v>
      </c>
      <c r="D9" s="53">
        <v>5</v>
      </c>
      <c r="E9" s="53">
        <v>2</v>
      </c>
      <c r="F9" s="53">
        <v>3</v>
      </c>
      <c r="G9" s="53">
        <v>24</v>
      </c>
      <c r="H9" s="53">
        <v>17</v>
      </c>
      <c r="I9" s="138">
        <f>G9-H9</f>
        <v>7</v>
      </c>
      <c r="J9" s="51">
        <f>D9*3+E9</f>
        <v>17</v>
      </c>
      <c r="K9" s="13" t="s">
        <v>119</v>
      </c>
    </row>
    <row r="10" spans="1:11" ht="16.5" customHeight="1">
      <c r="A10" s="118">
        <v>6</v>
      </c>
      <c r="B10" s="52" t="s">
        <v>79</v>
      </c>
      <c r="C10" s="137">
        <f>SUM(D10:F10)</f>
        <v>10</v>
      </c>
      <c r="D10" s="53">
        <v>4</v>
      </c>
      <c r="E10" s="53">
        <v>3</v>
      </c>
      <c r="F10" s="53">
        <v>3</v>
      </c>
      <c r="G10" s="53">
        <v>23</v>
      </c>
      <c r="H10" s="53">
        <v>20</v>
      </c>
      <c r="I10" s="138">
        <f>G10-H10</f>
        <v>3</v>
      </c>
      <c r="J10" s="51">
        <f>D10*3+E10</f>
        <v>15</v>
      </c>
      <c r="K10" s="13" t="s">
        <v>55</v>
      </c>
    </row>
    <row r="11" spans="1:11" ht="16.5" customHeight="1">
      <c r="A11" s="118">
        <v>7</v>
      </c>
      <c r="B11" s="52" t="s">
        <v>74</v>
      </c>
      <c r="C11" s="137">
        <f t="shared" si="0"/>
        <v>10</v>
      </c>
      <c r="D11" s="53">
        <v>5</v>
      </c>
      <c r="E11" s="53">
        <v>0</v>
      </c>
      <c r="F11" s="53">
        <v>5</v>
      </c>
      <c r="G11" s="53">
        <v>35</v>
      </c>
      <c r="H11" s="53">
        <v>42</v>
      </c>
      <c r="I11" s="138">
        <f t="shared" si="1"/>
        <v>-7</v>
      </c>
      <c r="J11" s="51">
        <f t="shared" si="2"/>
        <v>15</v>
      </c>
      <c r="K11" s="13" t="s">
        <v>208</v>
      </c>
    </row>
    <row r="12" spans="1:11" ht="16.5" customHeight="1">
      <c r="A12" s="118">
        <v>8</v>
      </c>
      <c r="B12" s="52" t="s">
        <v>83</v>
      </c>
      <c r="C12" s="137">
        <f t="shared" si="0"/>
        <v>10</v>
      </c>
      <c r="D12" s="53">
        <v>4</v>
      </c>
      <c r="E12" s="53">
        <v>0</v>
      </c>
      <c r="F12" s="53">
        <v>6</v>
      </c>
      <c r="G12" s="53">
        <v>28</v>
      </c>
      <c r="H12" s="53">
        <v>56</v>
      </c>
      <c r="I12" s="138">
        <f t="shared" si="1"/>
        <v>-28</v>
      </c>
      <c r="J12" s="51">
        <f t="shared" si="2"/>
        <v>12</v>
      </c>
      <c r="K12" s="13" t="s">
        <v>209</v>
      </c>
    </row>
    <row r="13" spans="1:11" ht="16.5" customHeight="1">
      <c r="A13" s="118">
        <v>9</v>
      </c>
      <c r="B13" s="52" t="s">
        <v>81</v>
      </c>
      <c r="C13" s="137">
        <f>SUM(D13:F13)</f>
        <v>10</v>
      </c>
      <c r="D13" s="53">
        <v>3</v>
      </c>
      <c r="E13" s="53">
        <v>0</v>
      </c>
      <c r="F13" s="53">
        <v>7</v>
      </c>
      <c r="G13" s="53">
        <v>17</v>
      </c>
      <c r="H13" s="53">
        <v>26</v>
      </c>
      <c r="I13" s="138">
        <f>G13-H13</f>
        <v>-9</v>
      </c>
      <c r="J13" s="51">
        <f>D13*3+E13</f>
        <v>9</v>
      </c>
      <c r="K13" s="13" t="s">
        <v>105</v>
      </c>
    </row>
    <row r="14" spans="1:11" ht="16.5" customHeight="1">
      <c r="A14" s="118">
        <v>10</v>
      </c>
      <c r="B14" s="52" t="s">
        <v>76</v>
      </c>
      <c r="C14" s="137">
        <f>SUM(D14:F14)</f>
        <v>10</v>
      </c>
      <c r="D14" s="53">
        <v>3</v>
      </c>
      <c r="E14" s="53">
        <v>0</v>
      </c>
      <c r="F14" s="53">
        <v>7</v>
      </c>
      <c r="G14" s="53">
        <v>21</v>
      </c>
      <c r="H14" s="53">
        <v>22</v>
      </c>
      <c r="I14" s="138">
        <f>G14-H14</f>
        <v>-1</v>
      </c>
      <c r="J14" s="51">
        <f>D14*3+E14</f>
        <v>9</v>
      </c>
      <c r="K14" s="13" t="s">
        <v>115</v>
      </c>
    </row>
    <row r="15" spans="1:11" ht="16.5" customHeight="1">
      <c r="A15" s="140">
        <v>11</v>
      </c>
      <c r="B15" s="34" t="s">
        <v>168</v>
      </c>
      <c r="C15" s="35">
        <f>SUM(D15:F15)</f>
        <v>10</v>
      </c>
      <c r="D15" s="36">
        <v>2</v>
      </c>
      <c r="E15" s="36">
        <v>0</v>
      </c>
      <c r="F15" s="36">
        <v>8</v>
      </c>
      <c r="G15" s="36">
        <v>10</v>
      </c>
      <c r="H15" s="36">
        <v>36</v>
      </c>
      <c r="I15" s="37">
        <f>G15-H15</f>
        <v>-26</v>
      </c>
      <c r="J15" s="33">
        <f>D15*3+E15</f>
        <v>6</v>
      </c>
      <c r="K15" s="13" t="s">
        <v>114</v>
      </c>
    </row>
    <row r="16" spans="1:11" ht="16.5" customHeight="1" thickBot="1">
      <c r="A16" s="142">
        <v>12</v>
      </c>
      <c r="B16" s="40" t="s">
        <v>82</v>
      </c>
      <c r="C16" s="41">
        <f>SUM(D16:F16)</f>
        <v>9</v>
      </c>
      <c r="D16" s="42">
        <v>1</v>
      </c>
      <c r="E16" s="42">
        <v>1</v>
      </c>
      <c r="F16" s="42">
        <v>7</v>
      </c>
      <c r="G16" s="147">
        <v>18</v>
      </c>
      <c r="H16" s="42">
        <v>51</v>
      </c>
      <c r="I16" s="43">
        <f>G16-H16</f>
        <v>-33</v>
      </c>
      <c r="J16" s="39">
        <f>D16*3+E16</f>
        <v>4</v>
      </c>
      <c r="K16" s="13" t="s">
        <v>118</v>
      </c>
    </row>
    <row r="17" spans="3:10" ht="12.75">
      <c r="C17" s="50">
        <f>SUM(C$5:C$16)</f>
        <v>118</v>
      </c>
      <c r="D17" s="50">
        <f aca="true" t="shared" si="3" ref="D17:I17">SUM(D$5:D$16)</f>
        <v>54</v>
      </c>
      <c r="E17" s="50">
        <f t="shared" si="3"/>
        <v>10</v>
      </c>
      <c r="F17" s="50">
        <f t="shared" si="3"/>
        <v>54</v>
      </c>
      <c r="G17" s="50">
        <f t="shared" si="3"/>
        <v>343</v>
      </c>
      <c r="H17" s="50">
        <f t="shared" si="3"/>
        <v>343</v>
      </c>
      <c r="I17" s="50">
        <f t="shared" si="3"/>
        <v>0</v>
      </c>
      <c r="J17" s="55">
        <f>D17*3+E17</f>
        <v>172</v>
      </c>
    </row>
    <row r="20" spans="2:3" ht="12.75">
      <c r="B20" t="s">
        <v>25</v>
      </c>
      <c r="C20" s="1">
        <f>G17-'тур 9'!C22</f>
        <v>32</v>
      </c>
    </row>
    <row r="21" spans="2:3" ht="12.75">
      <c r="B21" t="s">
        <v>24</v>
      </c>
      <c r="C21" s="1">
        <f>C20/6</f>
        <v>5.333333333333333</v>
      </c>
    </row>
    <row r="22" spans="2:3" ht="12.75">
      <c r="B22" t="s">
        <v>26</v>
      </c>
      <c r="C22" s="1">
        <f>G17</f>
        <v>343</v>
      </c>
    </row>
    <row r="23" spans="2:3" ht="12.75">
      <c r="B23" t="s">
        <v>24</v>
      </c>
      <c r="C23" s="1">
        <f>C22*2/C17</f>
        <v>5.813559322033898</v>
      </c>
    </row>
    <row r="26" ht="13.5" thickBot="1"/>
    <row r="27" spans="3:14" ht="13.5" thickBot="1">
      <c r="C27" s="90">
        <v>1</v>
      </c>
      <c r="D27" s="90">
        <v>2</v>
      </c>
      <c r="E27" s="90">
        <v>3</v>
      </c>
      <c r="F27" s="90">
        <v>4</v>
      </c>
      <c r="G27" s="90">
        <v>5</v>
      </c>
      <c r="H27" s="90">
        <v>6</v>
      </c>
      <c r="I27" s="90">
        <v>7</v>
      </c>
      <c r="J27" s="90">
        <v>8</v>
      </c>
      <c r="K27" s="90">
        <v>9</v>
      </c>
      <c r="L27" s="90">
        <v>10</v>
      </c>
      <c r="M27" s="90">
        <v>11</v>
      </c>
      <c r="N27" s="90">
        <v>12</v>
      </c>
    </row>
    <row r="28" spans="1:14" ht="14.25">
      <c r="A28" s="89">
        <v>1</v>
      </c>
      <c r="B28" s="85" t="s">
        <v>74</v>
      </c>
      <c r="C28" s="24"/>
      <c r="D28" s="78"/>
      <c r="E28" s="78"/>
      <c r="F28" s="78" t="s">
        <v>184</v>
      </c>
      <c r="G28" s="78"/>
      <c r="H28" s="78" t="s">
        <v>106</v>
      </c>
      <c r="I28" s="78"/>
      <c r="J28" s="78" t="s">
        <v>119</v>
      </c>
      <c r="K28" s="78" t="s">
        <v>108</v>
      </c>
      <c r="L28" s="78" t="s">
        <v>208</v>
      </c>
      <c r="M28" s="78"/>
      <c r="N28" s="78"/>
    </row>
    <row r="29" spans="1:14" ht="14.25">
      <c r="A29" s="51">
        <v>2</v>
      </c>
      <c r="B29" s="52" t="s">
        <v>75</v>
      </c>
      <c r="C29" s="80" t="s">
        <v>164</v>
      </c>
      <c r="D29" s="25"/>
      <c r="E29" s="26" t="s">
        <v>101</v>
      </c>
      <c r="F29" s="26"/>
      <c r="G29" s="26" t="s">
        <v>106</v>
      </c>
      <c r="H29" s="79"/>
      <c r="I29" s="26" t="s">
        <v>101</v>
      </c>
      <c r="J29" s="26" t="s">
        <v>182</v>
      </c>
      <c r="K29" s="26"/>
      <c r="L29" s="79"/>
      <c r="M29" s="79"/>
      <c r="N29" s="79"/>
    </row>
    <row r="30" spans="1:14" ht="14.25">
      <c r="A30" s="51">
        <v>3</v>
      </c>
      <c r="B30" s="52" t="s">
        <v>76</v>
      </c>
      <c r="C30" s="80" t="s">
        <v>98</v>
      </c>
      <c r="D30" s="26"/>
      <c r="E30" s="25"/>
      <c r="F30" s="26" t="s">
        <v>55</v>
      </c>
      <c r="G30" s="26"/>
      <c r="H30" s="79"/>
      <c r="I30" s="26"/>
      <c r="J30" s="26" t="s">
        <v>55</v>
      </c>
      <c r="K30" s="79"/>
      <c r="L30" s="79" t="s">
        <v>95</v>
      </c>
      <c r="M30" s="26"/>
      <c r="N30" s="26" t="s">
        <v>115</v>
      </c>
    </row>
    <row r="31" spans="1:14" ht="14.25">
      <c r="A31" s="51">
        <v>4</v>
      </c>
      <c r="B31" s="52" t="s">
        <v>77</v>
      </c>
      <c r="C31" s="80"/>
      <c r="D31" s="26" t="s">
        <v>90</v>
      </c>
      <c r="E31" s="26"/>
      <c r="F31" s="25"/>
      <c r="G31" s="26"/>
      <c r="H31" s="79" t="s">
        <v>87</v>
      </c>
      <c r="I31" s="26"/>
      <c r="J31" s="26" t="s">
        <v>104</v>
      </c>
      <c r="K31" s="26" t="s">
        <v>112</v>
      </c>
      <c r="L31" s="79"/>
      <c r="M31" s="26"/>
      <c r="N31" s="26" t="s">
        <v>94</v>
      </c>
    </row>
    <row r="32" spans="1:14" ht="14.25">
      <c r="A32" s="51">
        <v>5</v>
      </c>
      <c r="B32" s="52" t="s">
        <v>78</v>
      </c>
      <c r="C32" s="80" t="s">
        <v>198</v>
      </c>
      <c r="D32" s="26"/>
      <c r="E32" s="26" t="s">
        <v>119</v>
      </c>
      <c r="F32" s="26"/>
      <c r="G32" s="25"/>
      <c r="H32" s="79"/>
      <c r="I32" s="26" t="s">
        <v>87</v>
      </c>
      <c r="J32" s="26" t="s">
        <v>71</v>
      </c>
      <c r="K32" s="26"/>
      <c r="L32" s="79"/>
      <c r="M32" s="26" t="s">
        <v>93</v>
      </c>
      <c r="N32" s="26"/>
    </row>
    <row r="33" spans="1:14" ht="14.25">
      <c r="A33" s="51">
        <v>6</v>
      </c>
      <c r="B33" s="52" t="s">
        <v>79</v>
      </c>
      <c r="C33" s="80"/>
      <c r="D33" s="79" t="s">
        <v>22</v>
      </c>
      <c r="E33" s="79" t="s">
        <v>107</v>
      </c>
      <c r="F33" s="79"/>
      <c r="G33" s="79" t="s">
        <v>55</v>
      </c>
      <c r="H33" s="25"/>
      <c r="I33" s="79"/>
      <c r="J33" s="79" t="s">
        <v>101</v>
      </c>
      <c r="K33" s="79"/>
      <c r="L33" s="79"/>
      <c r="M33" s="79" t="s">
        <v>55</v>
      </c>
      <c r="N33" s="79"/>
    </row>
    <row r="34" spans="1:14" ht="14.25">
      <c r="A34" s="51">
        <v>7</v>
      </c>
      <c r="B34" s="52" t="s">
        <v>80</v>
      </c>
      <c r="C34" s="80" t="s">
        <v>28</v>
      </c>
      <c r="D34" s="26"/>
      <c r="E34" s="26"/>
      <c r="F34" s="26" t="s">
        <v>97</v>
      </c>
      <c r="G34" s="26"/>
      <c r="H34" s="79" t="s">
        <v>87</v>
      </c>
      <c r="I34" s="25"/>
      <c r="J34" s="26"/>
      <c r="K34" s="26"/>
      <c r="L34" s="79" t="s">
        <v>116</v>
      </c>
      <c r="M34" s="26"/>
      <c r="N34" s="26" t="s">
        <v>22</v>
      </c>
    </row>
    <row r="35" spans="1:14" ht="14.25">
      <c r="A35" s="51">
        <v>8</v>
      </c>
      <c r="B35" s="52" t="s">
        <v>81</v>
      </c>
      <c r="C35" s="80"/>
      <c r="D35" s="26"/>
      <c r="E35" s="26"/>
      <c r="F35" s="26"/>
      <c r="G35" s="26"/>
      <c r="H35" s="79"/>
      <c r="I35" s="26" t="s">
        <v>28</v>
      </c>
      <c r="J35" s="25"/>
      <c r="K35" s="26"/>
      <c r="L35" s="79" t="s">
        <v>110</v>
      </c>
      <c r="M35" s="26" t="s">
        <v>115</v>
      </c>
      <c r="N35" s="26" t="s">
        <v>100</v>
      </c>
    </row>
    <row r="36" spans="1:14" ht="14.25">
      <c r="A36" s="51">
        <v>9</v>
      </c>
      <c r="B36" s="52" t="s">
        <v>82</v>
      </c>
      <c r="C36" s="80"/>
      <c r="D36" s="26" t="s">
        <v>91</v>
      </c>
      <c r="E36" s="26" t="s">
        <v>21</v>
      </c>
      <c r="F36" s="26"/>
      <c r="G36" s="26" t="s">
        <v>105</v>
      </c>
      <c r="H36" s="79" t="s">
        <v>90</v>
      </c>
      <c r="I36" s="26" t="s">
        <v>118</v>
      </c>
      <c r="J36" s="26"/>
      <c r="K36" s="25"/>
      <c r="L36" s="79"/>
      <c r="M36" s="26"/>
      <c r="N36" s="26"/>
    </row>
    <row r="37" spans="1:14" ht="14.25">
      <c r="A37" s="51">
        <v>10</v>
      </c>
      <c r="B37" s="52" t="s">
        <v>83</v>
      </c>
      <c r="C37" s="80"/>
      <c r="D37" s="79"/>
      <c r="E37" s="79"/>
      <c r="F37" s="79" t="s">
        <v>21</v>
      </c>
      <c r="G37" s="79" t="s">
        <v>88</v>
      </c>
      <c r="H37" s="79" t="s">
        <v>94</v>
      </c>
      <c r="I37" s="79"/>
      <c r="J37" s="79"/>
      <c r="K37" s="79" t="s">
        <v>166</v>
      </c>
      <c r="L37" s="25"/>
      <c r="M37" s="79"/>
      <c r="N37" s="79" t="s">
        <v>104</v>
      </c>
    </row>
    <row r="38" spans="1:14" ht="14.25">
      <c r="A38" s="51">
        <v>11</v>
      </c>
      <c r="B38" s="52" t="s">
        <v>84</v>
      </c>
      <c r="C38" s="80"/>
      <c r="D38" s="79" t="s">
        <v>72</v>
      </c>
      <c r="E38" s="26" t="s">
        <v>27</v>
      </c>
      <c r="F38" s="26" t="s">
        <v>92</v>
      </c>
      <c r="G38" s="26"/>
      <c r="H38" s="79"/>
      <c r="I38" s="26" t="s">
        <v>107</v>
      </c>
      <c r="J38" s="26"/>
      <c r="K38" s="26"/>
      <c r="L38" s="79" t="s">
        <v>103</v>
      </c>
      <c r="M38" s="25"/>
      <c r="N38" s="26"/>
    </row>
    <row r="39" spans="1:14" ht="15" thickBot="1">
      <c r="A39" s="51">
        <v>12</v>
      </c>
      <c r="B39" s="86" t="s">
        <v>168</v>
      </c>
      <c r="C39" s="80" t="s">
        <v>72</v>
      </c>
      <c r="D39" s="79" t="s">
        <v>23</v>
      </c>
      <c r="E39" s="26"/>
      <c r="F39" s="26"/>
      <c r="G39" s="26" t="s">
        <v>105</v>
      </c>
      <c r="H39" s="79"/>
      <c r="I39" s="26"/>
      <c r="J39" s="26"/>
      <c r="K39" s="26" t="s">
        <v>55</v>
      </c>
      <c r="L39" s="79"/>
      <c r="M39" s="26" t="s">
        <v>105</v>
      </c>
      <c r="N39" s="25"/>
    </row>
    <row r="40" ht="12.75">
      <c r="M40" s="91"/>
    </row>
  </sheetData>
  <sheetProtection password="C66D" sheet="1" objects="1" scenarios="1" autoFilter="0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0"/>
  <sheetViews>
    <sheetView workbookViewId="0" topLeftCell="A1">
      <selection activeCell="P15" sqref="P15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9" width="5.00390625" style="1" customWidth="1"/>
    <col min="10" max="10" width="4.75390625" style="1" customWidth="1"/>
    <col min="11" max="18" width="4.75390625" style="0" customWidth="1"/>
  </cols>
  <sheetData>
    <row r="3" ht="13.5" thickBot="1"/>
    <row r="4" spans="1:10" ht="16.5" customHeight="1">
      <c r="A4" s="136"/>
      <c r="B4" s="131"/>
      <c r="C4" s="132" t="s">
        <v>0</v>
      </c>
      <c r="D4" s="133" t="s">
        <v>1</v>
      </c>
      <c r="E4" s="133" t="s">
        <v>2</v>
      </c>
      <c r="F4" s="133" t="s">
        <v>3</v>
      </c>
      <c r="G4" s="133" t="s">
        <v>4</v>
      </c>
      <c r="H4" s="133" t="s">
        <v>5</v>
      </c>
      <c r="I4" s="134" t="s">
        <v>6</v>
      </c>
      <c r="J4" s="135" t="s">
        <v>7</v>
      </c>
    </row>
    <row r="5" spans="1:11" ht="16.5" customHeight="1">
      <c r="A5" s="116">
        <v>1</v>
      </c>
      <c r="B5" s="28" t="s">
        <v>78</v>
      </c>
      <c r="C5" s="29">
        <f aca="true" t="shared" si="0" ref="C5:C16">SUM(D5:F5)</f>
        <v>11</v>
      </c>
      <c r="D5" s="30">
        <v>9</v>
      </c>
      <c r="E5" s="30">
        <v>1</v>
      </c>
      <c r="F5" s="30">
        <v>1</v>
      </c>
      <c r="G5" s="139">
        <v>52</v>
      </c>
      <c r="H5" s="30">
        <v>15</v>
      </c>
      <c r="I5" s="31">
        <f aca="true" t="shared" si="1" ref="I5:I16">G5-H5</f>
        <v>37</v>
      </c>
      <c r="J5" s="27">
        <f aca="true" t="shared" si="2" ref="J5:J17">D5*3+E5</f>
        <v>28</v>
      </c>
      <c r="K5" s="13" t="s">
        <v>182</v>
      </c>
    </row>
    <row r="6" spans="1:11" ht="16.5" customHeight="1">
      <c r="A6" s="116">
        <v>2</v>
      </c>
      <c r="B6" s="28" t="s">
        <v>75</v>
      </c>
      <c r="C6" s="29">
        <f t="shared" si="0"/>
        <v>11</v>
      </c>
      <c r="D6" s="30">
        <v>7</v>
      </c>
      <c r="E6" s="30">
        <v>1</v>
      </c>
      <c r="F6" s="30">
        <v>3</v>
      </c>
      <c r="G6" s="30">
        <v>42</v>
      </c>
      <c r="H6" s="30">
        <v>17</v>
      </c>
      <c r="I6" s="31">
        <f t="shared" si="1"/>
        <v>25</v>
      </c>
      <c r="J6" s="27">
        <f t="shared" si="2"/>
        <v>22</v>
      </c>
      <c r="K6" s="13" t="s">
        <v>95</v>
      </c>
    </row>
    <row r="7" spans="1:11" ht="16.5" customHeight="1">
      <c r="A7" s="118">
        <v>3</v>
      </c>
      <c r="B7" s="52" t="s">
        <v>84</v>
      </c>
      <c r="C7" s="137">
        <f>SUM(D7:F7)</f>
        <v>10</v>
      </c>
      <c r="D7" s="53">
        <v>7</v>
      </c>
      <c r="E7" s="53">
        <v>0</v>
      </c>
      <c r="F7" s="53">
        <v>3</v>
      </c>
      <c r="G7" s="53">
        <v>38</v>
      </c>
      <c r="H7" s="53">
        <v>19</v>
      </c>
      <c r="I7" s="138">
        <f>G7-H7</f>
        <v>19</v>
      </c>
      <c r="J7" s="51">
        <f>D7*3+E7</f>
        <v>21</v>
      </c>
      <c r="K7" s="13" t="s">
        <v>94</v>
      </c>
    </row>
    <row r="8" spans="1:11" ht="16.5" customHeight="1">
      <c r="A8" s="118">
        <v>4</v>
      </c>
      <c r="B8" s="52" t="s">
        <v>77</v>
      </c>
      <c r="C8" s="137">
        <f>SUM(D8:F8)</f>
        <v>11</v>
      </c>
      <c r="D8" s="53">
        <v>6</v>
      </c>
      <c r="E8" s="53">
        <v>2</v>
      </c>
      <c r="F8" s="53">
        <v>3</v>
      </c>
      <c r="G8" s="53">
        <v>47</v>
      </c>
      <c r="H8" s="53">
        <v>34</v>
      </c>
      <c r="I8" s="138">
        <f>G8-H8</f>
        <v>13</v>
      </c>
      <c r="J8" s="51">
        <f>D8*3+E8</f>
        <v>20</v>
      </c>
      <c r="K8" s="13" t="s">
        <v>222</v>
      </c>
    </row>
    <row r="9" spans="1:11" ht="16.5" customHeight="1">
      <c r="A9" s="118">
        <v>5</v>
      </c>
      <c r="B9" s="52" t="s">
        <v>79</v>
      </c>
      <c r="C9" s="137">
        <f>SUM(D9:F9)</f>
        <v>11</v>
      </c>
      <c r="D9" s="53">
        <v>5</v>
      </c>
      <c r="E9" s="53">
        <v>3</v>
      </c>
      <c r="F9" s="53">
        <v>3</v>
      </c>
      <c r="G9" s="53">
        <v>30</v>
      </c>
      <c r="H9" s="53">
        <v>21</v>
      </c>
      <c r="I9" s="138">
        <f>G9-H9</f>
        <v>9</v>
      </c>
      <c r="J9" s="51">
        <f>D9*3+E9</f>
        <v>18</v>
      </c>
      <c r="K9" s="13" t="s">
        <v>110</v>
      </c>
    </row>
    <row r="10" spans="1:11" ht="16.5" customHeight="1">
      <c r="A10" s="118">
        <v>6</v>
      </c>
      <c r="B10" s="52" t="s">
        <v>80</v>
      </c>
      <c r="C10" s="137">
        <f>SUM(D10:F10)</f>
        <v>11</v>
      </c>
      <c r="D10" s="53">
        <v>5</v>
      </c>
      <c r="E10" s="53">
        <v>2</v>
      </c>
      <c r="F10" s="53">
        <v>4</v>
      </c>
      <c r="G10" s="53">
        <v>25</v>
      </c>
      <c r="H10" s="53">
        <v>24</v>
      </c>
      <c r="I10" s="138">
        <f>G10-H10</f>
        <v>1</v>
      </c>
      <c r="J10" s="51">
        <f>D10*3+E10</f>
        <v>17</v>
      </c>
      <c r="K10" s="13" t="s">
        <v>111</v>
      </c>
    </row>
    <row r="11" spans="1:11" ht="16.5" customHeight="1">
      <c r="A11" s="118">
        <v>7</v>
      </c>
      <c r="B11" s="52" t="s">
        <v>74</v>
      </c>
      <c r="C11" s="137">
        <f t="shared" si="0"/>
        <v>10</v>
      </c>
      <c r="D11" s="53">
        <v>5</v>
      </c>
      <c r="E11" s="53">
        <v>0</v>
      </c>
      <c r="F11" s="53">
        <v>5</v>
      </c>
      <c r="G11" s="53">
        <v>35</v>
      </c>
      <c r="H11" s="53">
        <v>42</v>
      </c>
      <c r="I11" s="138">
        <f t="shared" si="1"/>
        <v>-7</v>
      </c>
      <c r="J11" s="51">
        <f t="shared" si="2"/>
        <v>15</v>
      </c>
      <c r="K11" s="13"/>
    </row>
    <row r="12" spans="1:11" ht="16.5" customHeight="1">
      <c r="A12" s="118">
        <v>8</v>
      </c>
      <c r="B12" s="52" t="s">
        <v>83</v>
      </c>
      <c r="C12" s="137">
        <f t="shared" si="0"/>
        <v>11</v>
      </c>
      <c r="D12" s="53">
        <v>5</v>
      </c>
      <c r="E12" s="53">
        <v>0</v>
      </c>
      <c r="F12" s="53">
        <v>6</v>
      </c>
      <c r="G12" s="53">
        <v>34</v>
      </c>
      <c r="H12" s="53">
        <v>59</v>
      </c>
      <c r="I12" s="138">
        <f t="shared" si="1"/>
        <v>-25</v>
      </c>
      <c r="J12" s="51">
        <f t="shared" si="2"/>
        <v>15</v>
      </c>
      <c r="K12" s="13" t="s">
        <v>221</v>
      </c>
    </row>
    <row r="13" spans="1:11" ht="16.5" customHeight="1">
      <c r="A13" s="118">
        <v>9</v>
      </c>
      <c r="B13" s="52" t="s">
        <v>76</v>
      </c>
      <c r="C13" s="137">
        <f>SUM(D13:F13)</f>
        <v>11</v>
      </c>
      <c r="D13" s="53">
        <v>3</v>
      </c>
      <c r="E13" s="53">
        <v>1</v>
      </c>
      <c r="F13" s="53">
        <v>7</v>
      </c>
      <c r="G13" s="53">
        <v>24</v>
      </c>
      <c r="H13" s="53">
        <v>25</v>
      </c>
      <c r="I13" s="138">
        <f>G13-H13</f>
        <v>-1</v>
      </c>
      <c r="J13" s="51">
        <f>D13*3+E13</f>
        <v>10</v>
      </c>
      <c r="K13" s="13" t="s">
        <v>90</v>
      </c>
    </row>
    <row r="14" spans="1:11" ht="16.5" customHeight="1">
      <c r="A14" s="118">
        <v>10</v>
      </c>
      <c r="B14" s="52" t="s">
        <v>81</v>
      </c>
      <c r="C14" s="137">
        <f>SUM(D14:F14)</f>
        <v>11</v>
      </c>
      <c r="D14" s="53">
        <v>3</v>
      </c>
      <c r="E14" s="53">
        <v>0</v>
      </c>
      <c r="F14" s="53">
        <v>8</v>
      </c>
      <c r="G14" s="53">
        <v>18</v>
      </c>
      <c r="H14" s="53">
        <v>30</v>
      </c>
      <c r="I14" s="138">
        <f>G14-H14</f>
        <v>-12</v>
      </c>
      <c r="J14" s="51">
        <f>D14*3+E14</f>
        <v>9</v>
      </c>
      <c r="K14" s="13" t="s">
        <v>183</v>
      </c>
    </row>
    <row r="15" spans="1:11" ht="16.5" customHeight="1">
      <c r="A15" s="140">
        <v>11</v>
      </c>
      <c r="B15" s="34" t="s">
        <v>168</v>
      </c>
      <c r="C15" s="35">
        <f t="shared" si="0"/>
        <v>10</v>
      </c>
      <c r="D15" s="36">
        <v>2</v>
      </c>
      <c r="E15" s="36">
        <v>0</v>
      </c>
      <c r="F15" s="36">
        <v>8</v>
      </c>
      <c r="G15" s="36">
        <v>10</v>
      </c>
      <c r="H15" s="36">
        <v>36</v>
      </c>
      <c r="I15" s="37">
        <f t="shared" si="1"/>
        <v>-26</v>
      </c>
      <c r="J15" s="33">
        <f t="shared" si="2"/>
        <v>6</v>
      </c>
      <c r="K15" s="13"/>
    </row>
    <row r="16" spans="1:11" ht="16.5" customHeight="1" thickBot="1">
      <c r="A16" s="142">
        <v>12</v>
      </c>
      <c r="B16" s="40" t="s">
        <v>82</v>
      </c>
      <c r="C16" s="41">
        <f t="shared" si="0"/>
        <v>10</v>
      </c>
      <c r="D16" s="42">
        <v>1</v>
      </c>
      <c r="E16" s="42">
        <v>2</v>
      </c>
      <c r="F16" s="42">
        <v>7</v>
      </c>
      <c r="G16" s="147">
        <v>21</v>
      </c>
      <c r="H16" s="42">
        <v>54</v>
      </c>
      <c r="I16" s="43">
        <f t="shared" si="1"/>
        <v>-33</v>
      </c>
      <c r="J16" s="39">
        <f t="shared" si="2"/>
        <v>5</v>
      </c>
      <c r="K16" s="13" t="s">
        <v>90</v>
      </c>
    </row>
    <row r="17" spans="3:10" ht="12.75">
      <c r="C17" s="50">
        <f aca="true" t="shared" si="3" ref="C17:I17">SUM(C$5:C$16)</f>
        <v>128</v>
      </c>
      <c r="D17" s="50">
        <f t="shared" si="3"/>
        <v>58</v>
      </c>
      <c r="E17" s="50">
        <f t="shared" si="3"/>
        <v>12</v>
      </c>
      <c r="F17" s="50">
        <f t="shared" si="3"/>
        <v>58</v>
      </c>
      <c r="G17" s="50">
        <f t="shared" si="3"/>
        <v>376</v>
      </c>
      <c r="H17" s="50">
        <f t="shared" si="3"/>
        <v>376</v>
      </c>
      <c r="I17" s="50">
        <f t="shared" si="3"/>
        <v>0</v>
      </c>
      <c r="J17" s="55">
        <f t="shared" si="2"/>
        <v>186</v>
      </c>
    </row>
    <row r="20" spans="2:3" ht="12.75">
      <c r="B20" t="s">
        <v>25</v>
      </c>
      <c r="C20" s="1">
        <f>G17-'тур 10'!C22</f>
        <v>33</v>
      </c>
    </row>
    <row r="21" spans="2:3" ht="12.75">
      <c r="B21" t="s">
        <v>24</v>
      </c>
      <c r="C21" s="1">
        <f>C20/6</f>
        <v>5.5</v>
      </c>
    </row>
    <row r="22" spans="2:3" ht="12.75">
      <c r="B22" t="s">
        <v>26</v>
      </c>
      <c r="C22" s="1">
        <f>G17</f>
        <v>376</v>
      </c>
    </row>
    <row r="23" spans="2:3" ht="12.75">
      <c r="B23" t="s">
        <v>24</v>
      </c>
      <c r="C23" s="1">
        <f>C22*2/C17</f>
        <v>5.875</v>
      </c>
    </row>
    <row r="26" ht="13.5" thickBot="1"/>
    <row r="27" spans="3:14" ht="13.5" thickBot="1">
      <c r="C27" s="90">
        <v>1</v>
      </c>
      <c r="D27" s="90">
        <v>2</v>
      </c>
      <c r="E27" s="90">
        <v>3</v>
      </c>
      <c r="F27" s="90">
        <v>4</v>
      </c>
      <c r="G27" s="90">
        <v>5</v>
      </c>
      <c r="H27" s="90">
        <v>6</v>
      </c>
      <c r="I27" s="90">
        <v>7</v>
      </c>
      <c r="J27" s="90">
        <v>8</v>
      </c>
      <c r="K27" s="90">
        <v>9</v>
      </c>
      <c r="L27" s="90">
        <v>10</v>
      </c>
      <c r="M27" s="90">
        <v>11</v>
      </c>
      <c r="N27" s="90">
        <v>12</v>
      </c>
    </row>
    <row r="28" spans="1:14" ht="14.25">
      <c r="A28" s="89">
        <v>1</v>
      </c>
      <c r="B28" s="85" t="s">
        <v>74</v>
      </c>
      <c r="C28" s="24"/>
      <c r="D28" s="78"/>
      <c r="E28" s="78"/>
      <c r="F28" s="78" t="s">
        <v>184</v>
      </c>
      <c r="G28" s="78"/>
      <c r="H28" s="78" t="s">
        <v>106</v>
      </c>
      <c r="I28" s="78"/>
      <c r="J28" s="78" t="s">
        <v>119</v>
      </c>
      <c r="K28" s="78" t="s">
        <v>108</v>
      </c>
      <c r="L28" s="78" t="s">
        <v>208</v>
      </c>
      <c r="M28" s="78"/>
      <c r="N28" s="78"/>
    </row>
    <row r="29" spans="1:14" ht="14.25">
      <c r="A29" s="51">
        <v>2</v>
      </c>
      <c r="B29" s="52" t="s">
        <v>75</v>
      </c>
      <c r="C29" s="80" t="s">
        <v>164</v>
      </c>
      <c r="D29" s="25"/>
      <c r="E29" s="26" t="s">
        <v>101</v>
      </c>
      <c r="F29" s="26"/>
      <c r="G29" s="26" t="s">
        <v>106</v>
      </c>
      <c r="H29" s="79"/>
      <c r="I29" s="26" t="s">
        <v>101</v>
      </c>
      <c r="J29" s="26" t="s">
        <v>182</v>
      </c>
      <c r="K29" s="26"/>
      <c r="L29" s="79"/>
      <c r="M29" s="79" t="s">
        <v>95</v>
      </c>
      <c r="N29" s="79"/>
    </row>
    <row r="30" spans="1:14" ht="14.25">
      <c r="A30" s="51">
        <v>3</v>
      </c>
      <c r="B30" s="52" t="s">
        <v>76</v>
      </c>
      <c r="C30" s="80" t="s">
        <v>98</v>
      </c>
      <c r="D30" s="26"/>
      <c r="E30" s="25"/>
      <c r="F30" s="26" t="s">
        <v>55</v>
      </c>
      <c r="G30" s="26"/>
      <c r="H30" s="79"/>
      <c r="I30" s="26"/>
      <c r="J30" s="26" t="s">
        <v>55</v>
      </c>
      <c r="K30" s="79" t="s">
        <v>90</v>
      </c>
      <c r="L30" s="79" t="s">
        <v>95</v>
      </c>
      <c r="M30" s="26"/>
      <c r="N30" s="26" t="s">
        <v>115</v>
      </c>
    </row>
    <row r="31" spans="1:14" ht="14.25">
      <c r="A31" s="51">
        <v>4</v>
      </c>
      <c r="B31" s="52" t="s">
        <v>77</v>
      </c>
      <c r="C31" s="80"/>
      <c r="D31" s="26" t="s">
        <v>90</v>
      </c>
      <c r="E31" s="26"/>
      <c r="F31" s="25"/>
      <c r="G31" s="26"/>
      <c r="H31" s="79" t="s">
        <v>87</v>
      </c>
      <c r="I31" s="26"/>
      <c r="J31" s="26" t="s">
        <v>104</v>
      </c>
      <c r="K31" s="26" t="s">
        <v>112</v>
      </c>
      <c r="L31" s="79" t="s">
        <v>222</v>
      </c>
      <c r="M31" s="26"/>
      <c r="N31" s="26" t="s">
        <v>94</v>
      </c>
    </row>
    <row r="32" spans="1:14" ht="14.25">
      <c r="A32" s="51">
        <v>5</v>
      </c>
      <c r="B32" s="52" t="s">
        <v>78</v>
      </c>
      <c r="C32" s="80" t="s">
        <v>198</v>
      </c>
      <c r="D32" s="26"/>
      <c r="E32" s="26" t="s">
        <v>119</v>
      </c>
      <c r="F32" s="26"/>
      <c r="G32" s="25"/>
      <c r="H32" s="79"/>
      <c r="I32" s="26" t="s">
        <v>87</v>
      </c>
      <c r="J32" s="26" t="s">
        <v>71</v>
      </c>
      <c r="K32" s="26"/>
      <c r="L32" s="79"/>
      <c r="M32" s="26" t="s">
        <v>93</v>
      </c>
      <c r="N32" s="26"/>
    </row>
    <row r="33" spans="1:14" ht="14.25">
      <c r="A33" s="51">
        <v>6</v>
      </c>
      <c r="B33" s="52" t="s">
        <v>79</v>
      </c>
      <c r="C33" s="80"/>
      <c r="D33" s="79" t="s">
        <v>22</v>
      </c>
      <c r="E33" s="79" t="s">
        <v>107</v>
      </c>
      <c r="F33" s="79"/>
      <c r="G33" s="79" t="s">
        <v>55</v>
      </c>
      <c r="H33" s="25"/>
      <c r="I33" s="79" t="s">
        <v>110</v>
      </c>
      <c r="J33" s="79" t="s">
        <v>101</v>
      </c>
      <c r="K33" s="79"/>
      <c r="L33" s="79"/>
      <c r="M33" s="79" t="s">
        <v>55</v>
      </c>
      <c r="N33" s="79"/>
    </row>
    <row r="34" spans="1:14" ht="14.25">
      <c r="A34" s="51">
        <v>7</v>
      </c>
      <c r="B34" s="52" t="s">
        <v>80</v>
      </c>
      <c r="C34" s="80" t="s">
        <v>28</v>
      </c>
      <c r="D34" s="26"/>
      <c r="E34" s="26"/>
      <c r="F34" s="26" t="s">
        <v>97</v>
      </c>
      <c r="G34" s="26"/>
      <c r="H34" s="79" t="s">
        <v>87</v>
      </c>
      <c r="I34" s="25"/>
      <c r="J34" s="26"/>
      <c r="K34" s="26"/>
      <c r="L34" s="79" t="s">
        <v>116</v>
      </c>
      <c r="M34" s="26"/>
      <c r="N34" s="26" t="s">
        <v>22</v>
      </c>
    </row>
    <row r="35" spans="1:14" ht="14.25">
      <c r="A35" s="51">
        <v>8</v>
      </c>
      <c r="B35" s="52" t="s">
        <v>81</v>
      </c>
      <c r="C35" s="80"/>
      <c r="D35" s="26"/>
      <c r="E35" s="26"/>
      <c r="F35" s="26"/>
      <c r="G35" s="26" t="s">
        <v>183</v>
      </c>
      <c r="H35" s="79"/>
      <c r="I35" s="26" t="s">
        <v>28</v>
      </c>
      <c r="J35" s="25"/>
      <c r="K35" s="26"/>
      <c r="L35" s="79" t="s">
        <v>110</v>
      </c>
      <c r="M35" s="26" t="s">
        <v>115</v>
      </c>
      <c r="N35" s="26" t="s">
        <v>100</v>
      </c>
    </row>
    <row r="36" spans="1:14" ht="14.25">
      <c r="A36" s="51">
        <v>9</v>
      </c>
      <c r="B36" s="52" t="s">
        <v>82</v>
      </c>
      <c r="C36" s="80"/>
      <c r="D36" s="26" t="s">
        <v>91</v>
      </c>
      <c r="E36" s="26" t="s">
        <v>21</v>
      </c>
      <c r="F36" s="26"/>
      <c r="G36" s="26" t="s">
        <v>105</v>
      </c>
      <c r="H36" s="79" t="s">
        <v>90</v>
      </c>
      <c r="I36" s="26" t="s">
        <v>118</v>
      </c>
      <c r="J36" s="26"/>
      <c r="K36" s="25"/>
      <c r="L36" s="79"/>
      <c r="M36" s="26"/>
      <c r="N36" s="26"/>
    </row>
    <row r="37" spans="1:14" ht="14.25">
      <c r="A37" s="51">
        <v>10</v>
      </c>
      <c r="B37" s="52" t="s">
        <v>83</v>
      </c>
      <c r="C37" s="80"/>
      <c r="D37" s="79"/>
      <c r="E37" s="79"/>
      <c r="F37" s="79" t="s">
        <v>21</v>
      </c>
      <c r="G37" s="79" t="s">
        <v>88</v>
      </c>
      <c r="H37" s="79" t="s">
        <v>94</v>
      </c>
      <c r="I37" s="79"/>
      <c r="J37" s="79"/>
      <c r="K37" s="79" t="s">
        <v>166</v>
      </c>
      <c r="L37" s="25"/>
      <c r="M37" s="79"/>
      <c r="N37" s="79" t="s">
        <v>104</v>
      </c>
    </row>
    <row r="38" spans="1:14" ht="14.25">
      <c r="A38" s="51">
        <v>11</v>
      </c>
      <c r="B38" s="52" t="s">
        <v>84</v>
      </c>
      <c r="C38" s="80"/>
      <c r="D38" s="79" t="s">
        <v>72</v>
      </c>
      <c r="E38" s="26" t="s">
        <v>27</v>
      </c>
      <c r="F38" s="26" t="s">
        <v>92</v>
      </c>
      <c r="G38" s="26"/>
      <c r="H38" s="79"/>
      <c r="I38" s="26" t="s">
        <v>107</v>
      </c>
      <c r="J38" s="26"/>
      <c r="K38" s="26"/>
      <c r="L38" s="79" t="s">
        <v>103</v>
      </c>
      <c r="M38" s="25"/>
      <c r="N38" s="26"/>
    </row>
    <row r="39" spans="1:14" ht="15" thickBot="1">
      <c r="A39" s="51">
        <v>12</v>
      </c>
      <c r="B39" s="86" t="s">
        <v>168</v>
      </c>
      <c r="C39" s="80" t="s">
        <v>72</v>
      </c>
      <c r="D39" s="79" t="s">
        <v>23</v>
      </c>
      <c r="E39" s="26"/>
      <c r="F39" s="26"/>
      <c r="G39" s="26" t="s">
        <v>105</v>
      </c>
      <c r="H39" s="79"/>
      <c r="I39" s="26"/>
      <c r="J39" s="26"/>
      <c r="K39" s="26" t="s">
        <v>55</v>
      </c>
      <c r="L39" s="79"/>
      <c r="M39" s="26" t="s">
        <v>105</v>
      </c>
      <c r="N39" s="25"/>
    </row>
    <row r="40" ht="12.75">
      <c r="M40" s="91"/>
    </row>
  </sheetData>
  <sheetProtection password="C66D" sheet="1" objects="1" scenarios="1" autoFilter="0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0"/>
  <sheetViews>
    <sheetView workbookViewId="0" topLeftCell="A1">
      <selection activeCell="C22" sqref="C22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9" width="5.00390625" style="1" customWidth="1"/>
    <col min="10" max="10" width="4.75390625" style="1" customWidth="1"/>
    <col min="11" max="18" width="4.75390625" style="0" customWidth="1"/>
  </cols>
  <sheetData>
    <row r="3" ht="13.5" thickBot="1"/>
    <row r="4" spans="1:10" ht="16.5" customHeight="1">
      <c r="A4" s="136"/>
      <c r="B4" s="131"/>
      <c r="C4" s="132" t="s">
        <v>0</v>
      </c>
      <c r="D4" s="133" t="s">
        <v>1</v>
      </c>
      <c r="E4" s="133" t="s">
        <v>2</v>
      </c>
      <c r="F4" s="133" t="s">
        <v>3</v>
      </c>
      <c r="G4" s="133" t="s">
        <v>4</v>
      </c>
      <c r="H4" s="133" t="s">
        <v>5</v>
      </c>
      <c r="I4" s="134" t="s">
        <v>6</v>
      </c>
      <c r="J4" s="135" t="s">
        <v>7</v>
      </c>
    </row>
    <row r="5" spans="1:11" ht="16.5" customHeight="1">
      <c r="A5" s="116">
        <v>1</v>
      </c>
      <c r="B5" s="28" t="s">
        <v>78</v>
      </c>
      <c r="C5" s="29">
        <f aca="true" t="shared" si="0" ref="C5:C16">SUM(D5:F5)</f>
        <v>12</v>
      </c>
      <c r="D5" s="30">
        <v>10</v>
      </c>
      <c r="E5" s="30">
        <v>1</v>
      </c>
      <c r="F5" s="30">
        <v>1</v>
      </c>
      <c r="G5" s="139">
        <v>62</v>
      </c>
      <c r="H5" s="30">
        <v>18</v>
      </c>
      <c r="I5" s="31">
        <f aca="true" t="shared" si="1" ref="I5:I16">G5-H5</f>
        <v>44</v>
      </c>
      <c r="J5" s="27">
        <f aca="true" t="shared" si="2" ref="J5:J17">D5*3+E5</f>
        <v>31</v>
      </c>
      <c r="K5" s="13" t="s">
        <v>235</v>
      </c>
    </row>
    <row r="6" spans="1:11" ht="16.5" customHeight="1">
      <c r="A6" s="116">
        <v>2</v>
      </c>
      <c r="B6" s="28" t="s">
        <v>75</v>
      </c>
      <c r="C6" s="29">
        <f t="shared" si="0"/>
        <v>12</v>
      </c>
      <c r="D6" s="30">
        <v>8</v>
      </c>
      <c r="E6" s="30">
        <v>1</v>
      </c>
      <c r="F6" s="30">
        <v>3</v>
      </c>
      <c r="G6" s="30">
        <v>51</v>
      </c>
      <c r="H6" s="30">
        <v>20</v>
      </c>
      <c r="I6" s="31">
        <f t="shared" si="1"/>
        <v>31</v>
      </c>
      <c r="J6" s="27">
        <f t="shared" si="2"/>
        <v>25</v>
      </c>
      <c r="K6" s="13" t="s">
        <v>233</v>
      </c>
    </row>
    <row r="7" spans="1:11" ht="16.5" customHeight="1">
      <c r="A7" s="118">
        <v>3</v>
      </c>
      <c r="B7" s="52" t="s">
        <v>84</v>
      </c>
      <c r="C7" s="137">
        <f t="shared" si="0"/>
        <v>11</v>
      </c>
      <c r="D7" s="53">
        <v>8</v>
      </c>
      <c r="E7" s="53">
        <v>0</v>
      </c>
      <c r="F7" s="53">
        <v>3</v>
      </c>
      <c r="G7" s="53">
        <v>41</v>
      </c>
      <c r="H7" s="53">
        <v>20</v>
      </c>
      <c r="I7" s="138">
        <f t="shared" si="1"/>
        <v>21</v>
      </c>
      <c r="J7" s="51">
        <f t="shared" si="2"/>
        <v>24</v>
      </c>
      <c r="K7" s="13" t="s">
        <v>119</v>
      </c>
    </row>
    <row r="8" spans="1:11" ht="16.5" customHeight="1">
      <c r="A8" s="118">
        <v>4</v>
      </c>
      <c r="B8" s="52" t="s">
        <v>80</v>
      </c>
      <c r="C8" s="137">
        <f>SUM(D8:F8)</f>
        <v>12</v>
      </c>
      <c r="D8" s="53">
        <v>6</v>
      </c>
      <c r="E8" s="53">
        <v>2</v>
      </c>
      <c r="F8" s="53">
        <v>4</v>
      </c>
      <c r="G8" s="53">
        <v>30</v>
      </c>
      <c r="H8" s="53">
        <v>24</v>
      </c>
      <c r="I8" s="138">
        <f>G8-H8</f>
        <v>6</v>
      </c>
      <c r="J8" s="51">
        <f>D8*3+E8</f>
        <v>20</v>
      </c>
      <c r="K8" s="13" t="s">
        <v>104</v>
      </c>
    </row>
    <row r="9" spans="1:11" ht="16.5" customHeight="1">
      <c r="A9" s="118">
        <v>5</v>
      </c>
      <c r="B9" s="52" t="s">
        <v>77</v>
      </c>
      <c r="C9" s="137">
        <f>SUM(D9:F9)</f>
        <v>12</v>
      </c>
      <c r="D9" s="53">
        <v>6</v>
      </c>
      <c r="E9" s="53">
        <v>2</v>
      </c>
      <c r="F9" s="53">
        <v>4</v>
      </c>
      <c r="G9" s="53">
        <v>48</v>
      </c>
      <c r="H9" s="53">
        <v>37</v>
      </c>
      <c r="I9" s="138">
        <f>G9-H9</f>
        <v>11</v>
      </c>
      <c r="J9" s="51">
        <f>D9*3+E9</f>
        <v>20</v>
      </c>
      <c r="K9" s="13" t="s">
        <v>118</v>
      </c>
    </row>
    <row r="10" spans="1:11" ht="16.5" customHeight="1">
      <c r="A10" s="118">
        <v>6</v>
      </c>
      <c r="B10" s="52" t="s">
        <v>79</v>
      </c>
      <c r="C10" s="137">
        <f>SUM(D10:F10)</f>
        <v>11</v>
      </c>
      <c r="D10" s="53">
        <v>5</v>
      </c>
      <c r="E10" s="53">
        <v>3</v>
      </c>
      <c r="F10" s="53">
        <v>3</v>
      </c>
      <c r="G10" s="53">
        <v>30</v>
      </c>
      <c r="H10" s="53">
        <v>21</v>
      </c>
      <c r="I10" s="138">
        <f>G10-H10</f>
        <v>9</v>
      </c>
      <c r="J10" s="51">
        <f>D10*3+E10</f>
        <v>18</v>
      </c>
      <c r="K10" s="13"/>
    </row>
    <row r="11" spans="1:11" ht="16.5" customHeight="1">
      <c r="A11" s="118">
        <v>7</v>
      </c>
      <c r="B11" s="52" t="s">
        <v>74</v>
      </c>
      <c r="C11" s="137">
        <f t="shared" si="0"/>
        <v>11</v>
      </c>
      <c r="D11" s="53">
        <v>5</v>
      </c>
      <c r="E11" s="53">
        <v>0</v>
      </c>
      <c r="F11" s="53">
        <v>6</v>
      </c>
      <c r="G11" s="53">
        <v>35</v>
      </c>
      <c r="H11" s="53">
        <v>47</v>
      </c>
      <c r="I11" s="138">
        <f t="shared" si="1"/>
        <v>-12</v>
      </c>
      <c r="J11" s="51">
        <f t="shared" si="2"/>
        <v>15</v>
      </c>
      <c r="K11" s="13" t="s">
        <v>105</v>
      </c>
    </row>
    <row r="12" spans="1:11" ht="16.5" customHeight="1">
      <c r="A12" s="118">
        <v>8</v>
      </c>
      <c r="B12" s="52" t="s">
        <v>83</v>
      </c>
      <c r="C12" s="137">
        <f t="shared" si="0"/>
        <v>12</v>
      </c>
      <c r="D12" s="53">
        <v>5</v>
      </c>
      <c r="E12" s="53">
        <v>0</v>
      </c>
      <c r="F12" s="53">
        <v>7</v>
      </c>
      <c r="G12" s="53">
        <v>37</v>
      </c>
      <c r="H12" s="53">
        <v>69</v>
      </c>
      <c r="I12" s="138">
        <f t="shared" si="1"/>
        <v>-32</v>
      </c>
      <c r="J12" s="51">
        <f t="shared" si="2"/>
        <v>15</v>
      </c>
      <c r="K12" s="13" t="s">
        <v>236</v>
      </c>
    </row>
    <row r="13" spans="1:11" ht="16.5" customHeight="1">
      <c r="A13" s="118">
        <v>9</v>
      </c>
      <c r="B13" s="52" t="s">
        <v>81</v>
      </c>
      <c r="C13" s="137">
        <f>SUM(D13:F13)</f>
        <v>12</v>
      </c>
      <c r="D13" s="53">
        <v>4</v>
      </c>
      <c r="E13" s="53">
        <v>0</v>
      </c>
      <c r="F13" s="53">
        <v>8</v>
      </c>
      <c r="G13" s="53">
        <v>21</v>
      </c>
      <c r="H13" s="53">
        <v>31</v>
      </c>
      <c r="I13" s="138">
        <f>G13-H13</f>
        <v>-10</v>
      </c>
      <c r="J13" s="51">
        <f>D13*3+E13</f>
        <v>12</v>
      </c>
      <c r="K13" s="13" t="s">
        <v>119</v>
      </c>
    </row>
    <row r="14" spans="1:11" ht="16.5" customHeight="1">
      <c r="A14" s="118">
        <v>10</v>
      </c>
      <c r="B14" s="52" t="s">
        <v>76</v>
      </c>
      <c r="C14" s="137">
        <f>SUM(D14:F14)</f>
        <v>12</v>
      </c>
      <c r="D14" s="53">
        <v>3</v>
      </c>
      <c r="E14" s="53">
        <v>1</v>
      </c>
      <c r="F14" s="53">
        <v>8</v>
      </c>
      <c r="G14" s="53">
        <v>25</v>
      </c>
      <c r="H14" s="53">
        <v>28</v>
      </c>
      <c r="I14" s="138">
        <f>G14-H14</f>
        <v>-3</v>
      </c>
      <c r="J14" s="51">
        <f>D14*3+E14</f>
        <v>10</v>
      </c>
      <c r="K14" s="13" t="s">
        <v>118</v>
      </c>
    </row>
    <row r="15" spans="1:11" ht="16.5" customHeight="1">
      <c r="A15" s="140">
        <v>11</v>
      </c>
      <c r="B15" s="34" t="s">
        <v>168</v>
      </c>
      <c r="C15" s="35">
        <f t="shared" si="0"/>
        <v>11</v>
      </c>
      <c r="D15" s="36">
        <v>2</v>
      </c>
      <c r="E15" s="36">
        <v>0</v>
      </c>
      <c r="F15" s="36">
        <v>9</v>
      </c>
      <c r="G15" s="36">
        <v>13</v>
      </c>
      <c r="H15" s="36">
        <v>45</v>
      </c>
      <c r="I15" s="37">
        <f t="shared" si="1"/>
        <v>-32</v>
      </c>
      <c r="J15" s="33">
        <f t="shared" si="2"/>
        <v>6</v>
      </c>
      <c r="K15" s="13" t="s">
        <v>234</v>
      </c>
    </row>
    <row r="16" spans="1:11" ht="16.5" customHeight="1" thickBot="1">
      <c r="A16" s="142">
        <v>12</v>
      </c>
      <c r="B16" s="40" t="s">
        <v>82</v>
      </c>
      <c r="C16" s="41">
        <f t="shared" si="0"/>
        <v>10</v>
      </c>
      <c r="D16" s="42">
        <v>1</v>
      </c>
      <c r="E16" s="42">
        <v>2</v>
      </c>
      <c r="F16" s="42">
        <v>7</v>
      </c>
      <c r="G16" s="147">
        <v>21</v>
      </c>
      <c r="H16" s="42">
        <v>54</v>
      </c>
      <c r="I16" s="43">
        <f t="shared" si="1"/>
        <v>-33</v>
      </c>
      <c r="J16" s="39">
        <f t="shared" si="2"/>
        <v>5</v>
      </c>
      <c r="K16" s="13"/>
    </row>
    <row r="17" spans="3:10" ht="12.75">
      <c r="C17" s="50">
        <f aca="true" t="shared" si="3" ref="C17:I17">SUM(C$5:C$16)</f>
        <v>138</v>
      </c>
      <c r="D17" s="50">
        <f t="shared" si="3"/>
        <v>63</v>
      </c>
      <c r="E17" s="50">
        <f t="shared" si="3"/>
        <v>12</v>
      </c>
      <c r="F17" s="50">
        <f t="shared" si="3"/>
        <v>63</v>
      </c>
      <c r="G17" s="50">
        <f t="shared" si="3"/>
        <v>414</v>
      </c>
      <c r="H17" s="50">
        <f t="shared" si="3"/>
        <v>414</v>
      </c>
      <c r="I17" s="50">
        <f t="shared" si="3"/>
        <v>0</v>
      </c>
      <c r="J17" s="55">
        <f t="shared" si="2"/>
        <v>201</v>
      </c>
    </row>
    <row r="20" spans="2:3" ht="12.75">
      <c r="B20" t="s">
        <v>25</v>
      </c>
      <c r="C20" s="1">
        <f>G17-'тур 11'!C22</f>
        <v>38</v>
      </c>
    </row>
    <row r="21" spans="2:3" ht="12.75">
      <c r="B21" t="s">
        <v>24</v>
      </c>
      <c r="C21" s="1">
        <f>C20/5</f>
        <v>7.6</v>
      </c>
    </row>
    <row r="22" spans="2:3" ht="12.75">
      <c r="B22" t="s">
        <v>26</v>
      </c>
      <c r="C22" s="1">
        <f>G17</f>
        <v>414</v>
      </c>
    </row>
    <row r="23" spans="2:3" ht="12.75">
      <c r="B23" t="s">
        <v>24</v>
      </c>
      <c r="C23" s="1">
        <f>C22*2/C17</f>
        <v>6</v>
      </c>
    </row>
    <row r="26" ht="13.5" thickBot="1"/>
    <row r="27" spans="3:14" ht="13.5" thickBot="1">
      <c r="C27" s="90">
        <v>1</v>
      </c>
      <c r="D27" s="90">
        <v>2</v>
      </c>
      <c r="E27" s="90">
        <v>3</v>
      </c>
      <c r="F27" s="90">
        <v>4</v>
      </c>
      <c r="G27" s="90">
        <v>5</v>
      </c>
      <c r="H27" s="90">
        <v>6</v>
      </c>
      <c r="I27" s="90">
        <v>7</v>
      </c>
      <c r="J27" s="90">
        <v>8</v>
      </c>
      <c r="K27" s="90">
        <v>9</v>
      </c>
      <c r="L27" s="90">
        <v>10</v>
      </c>
      <c r="M27" s="90">
        <v>11</v>
      </c>
      <c r="N27" s="90">
        <v>12</v>
      </c>
    </row>
    <row r="28" spans="1:14" ht="14.25">
      <c r="A28" s="89">
        <v>1</v>
      </c>
      <c r="B28" s="85" t="s">
        <v>74</v>
      </c>
      <c r="C28" s="24"/>
      <c r="D28" s="78"/>
      <c r="E28" s="78"/>
      <c r="F28" s="78" t="s">
        <v>184</v>
      </c>
      <c r="G28" s="78"/>
      <c r="H28" s="78" t="s">
        <v>106</v>
      </c>
      <c r="I28" s="78" t="s">
        <v>105</v>
      </c>
      <c r="J28" s="78" t="s">
        <v>119</v>
      </c>
      <c r="K28" s="78" t="s">
        <v>108</v>
      </c>
      <c r="L28" s="78" t="s">
        <v>208</v>
      </c>
      <c r="M28" s="78"/>
      <c r="N28" s="78"/>
    </row>
    <row r="29" spans="1:14" ht="14.25">
      <c r="A29" s="51">
        <v>2</v>
      </c>
      <c r="B29" s="52" t="s">
        <v>75</v>
      </c>
      <c r="C29" s="80" t="s">
        <v>164</v>
      </c>
      <c r="D29" s="25"/>
      <c r="E29" s="26" t="s">
        <v>101</v>
      </c>
      <c r="F29" s="26"/>
      <c r="G29" s="26" t="s">
        <v>106</v>
      </c>
      <c r="H29" s="79"/>
      <c r="I29" s="26" t="s">
        <v>101</v>
      </c>
      <c r="J29" s="26" t="s">
        <v>182</v>
      </c>
      <c r="K29" s="26"/>
      <c r="L29" s="79"/>
      <c r="M29" s="79" t="s">
        <v>95</v>
      </c>
      <c r="N29" s="79" t="s">
        <v>233</v>
      </c>
    </row>
    <row r="30" spans="1:14" ht="14.25">
      <c r="A30" s="51">
        <v>3</v>
      </c>
      <c r="B30" s="52" t="s">
        <v>76</v>
      </c>
      <c r="C30" s="80" t="s">
        <v>98</v>
      </c>
      <c r="D30" s="26"/>
      <c r="E30" s="25"/>
      <c r="F30" s="26" t="s">
        <v>55</v>
      </c>
      <c r="G30" s="26"/>
      <c r="H30" s="79"/>
      <c r="I30" s="26"/>
      <c r="J30" s="26" t="s">
        <v>55</v>
      </c>
      <c r="K30" s="79" t="s">
        <v>90</v>
      </c>
      <c r="L30" s="79" t="s">
        <v>95</v>
      </c>
      <c r="M30" s="26"/>
      <c r="N30" s="26" t="s">
        <v>115</v>
      </c>
    </row>
    <row r="31" spans="1:14" ht="14.25">
      <c r="A31" s="51">
        <v>4</v>
      </c>
      <c r="B31" s="52" t="s">
        <v>77</v>
      </c>
      <c r="C31" s="80"/>
      <c r="D31" s="26" t="s">
        <v>90</v>
      </c>
      <c r="E31" s="26"/>
      <c r="F31" s="25"/>
      <c r="G31" s="26"/>
      <c r="H31" s="79" t="s">
        <v>87</v>
      </c>
      <c r="I31" s="26"/>
      <c r="J31" s="26" t="s">
        <v>104</v>
      </c>
      <c r="K31" s="26" t="s">
        <v>112</v>
      </c>
      <c r="L31" s="79" t="s">
        <v>222</v>
      </c>
      <c r="M31" s="26" t="s">
        <v>118</v>
      </c>
      <c r="N31" s="26" t="s">
        <v>94</v>
      </c>
    </row>
    <row r="32" spans="1:14" ht="14.25">
      <c r="A32" s="51">
        <v>5</v>
      </c>
      <c r="B32" s="52" t="s">
        <v>78</v>
      </c>
      <c r="C32" s="80" t="s">
        <v>198</v>
      </c>
      <c r="D32" s="26"/>
      <c r="E32" s="26" t="s">
        <v>119</v>
      </c>
      <c r="F32" s="26"/>
      <c r="G32" s="25"/>
      <c r="H32" s="79"/>
      <c r="I32" s="26" t="s">
        <v>87</v>
      </c>
      <c r="J32" s="26" t="s">
        <v>71</v>
      </c>
      <c r="K32" s="26"/>
      <c r="L32" s="79" t="s">
        <v>235</v>
      </c>
      <c r="M32" s="26" t="s">
        <v>93</v>
      </c>
      <c r="N32" s="26"/>
    </row>
    <row r="33" spans="1:14" ht="14.25">
      <c r="A33" s="51">
        <v>6</v>
      </c>
      <c r="B33" s="52" t="s">
        <v>79</v>
      </c>
      <c r="C33" s="80"/>
      <c r="D33" s="79" t="s">
        <v>22</v>
      </c>
      <c r="E33" s="79" t="s">
        <v>107</v>
      </c>
      <c r="F33" s="79"/>
      <c r="G33" s="79" t="s">
        <v>55</v>
      </c>
      <c r="H33" s="25"/>
      <c r="I33" s="79" t="s">
        <v>110</v>
      </c>
      <c r="J33" s="79" t="s">
        <v>101</v>
      </c>
      <c r="K33" s="79"/>
      <c r="L33" s="79"/>
      <c r="M33" s="79" t="s">
        <v>55</v>
      </c>
      <c r="N33" s="79"/>
    </row>
    <row r="34" spans="1:14" ht="14.25">
      <c r="A34" s="51">
        <v>7</v>
      </c>
      <c r="B34" s="52" t="s">
        <v>80</v>
      </c>
      <c r="C34" s="80" t="s">
        <v>28</v>
      </c>
      <c r="D34" s="26"/>
      <c r="E34" s="26"/>
      <c r="F34" s="26" t="s">
        <v>97</v>
      </c>
      <c r="G34" s="26"/>
      <c r="H34" s="79" t="s">
        <v>87</v>
      </c>
      <c r="I34" s="25"/>
      <c r="J34" s="26"/>
      <c r="K34" s="26"/>
      <c r="L34" s="79" t="s">
        <v>116</v>
      </c>
      <c r="M34" s="26"/>
      <c r="N34" s="26" t="s">
        <v>22</v>
      </c>
    </row>
    <row r="35" spans="1:14" ht="14.25">
      <c r="A35" s="51">
        <v>8</v>
      </c>
      <c r="B35" s="52" t="s">
        <v>81</v>
      </c>
      <c r="C35" s="80"/>
      <c r="D35" s="26"/>
      <c r="E35" s="26" t="s">
        <v>119</v>
      </c>
      <c r="F35" s="26"/>
      <c r="G35" s="26" t="s">
        <v>183</v>
      </c>
      <c r="H35" s="79"/>
      <c r="I35" s="26" t="s">
        <v>28</v>
      </c>
      <c r="J35" s="25"/>
      <c r="K35" s="26"/>
      <c r="L35" s="79" t="s">
        <v>110</v>
      </c>
      <c r="M35" s="26" t="s">
        <v>115</v>
      </c>
      <c r="N35" s="26" t="s">
        <v>100</v>
      </c>
    </row>
    <row r="36" spans="1:14" ht="14.25">
      <c r="A36" s="51">
        <v>9</v>
      </c>
      <c r="B36" s="52" t="s">
        <v>82</v>
      </c>
      <c r="C36" s="80"/>
      <c r="D36" s="26" t="s">
        <v>91</v>
      </c>
      <c r="E36" s="26" t="s">
        <v>21</v>
      </c>
      <c r="F36" s="26"/>
      <c r="G36" s="26" t="s">
        <v>105</v>
      </c>
      <c r="H36" s="79" t="s">
        <v>90</v>
      </c>
      <c r="I36" s="26" t="s">
        <v>118</v>
      </c>
      <c r="J36" s="26"/>
      <c r="K36" s="25"/>
      <c r="L36" s="79"/>
      <c r="M36" s="26"/>
      <c r="N36" s="26"/>
    </row>
    <row r="37" spans="1:14" ht="14.25">
      <c r="A37" s="51">
        <v>10</v>
      </c>
      <c r="B37" s="52" t="s">
        <v>83</v>
      </c>
      <c r="C37" s="80"/>
      <c r="D37" s="79"/>
      <c r="E37" s="79"/>
      <c r="F37" s="79" t="s">
        <v>21</v>
      </c>
      <c r="G37" s="79" t="s">
        <v>88</v>
      </c>
      <c r="H37" s="79" t="s">
        <v>94</v>
      </c>
      <c r="I37" s="79"/>
      <c r="J37" s="79"/>
      <c r="K37" s="79" t="s">
        <v>166</v>
      </c>
      <c r="L37" s="25"/>
      <c r="M37" s="79"/>
      <c r="N37" s="79" t="s">
        <v>104</v>
      </c>
    </row>
    <row r="38" spans="1:14" ht="14.25">
      <c r="A38" s="51">
        <v>11</v>
      </c>
      <c r="B38" s="52" t="s">
        <v>84</v>
      </c>
      <c r="C38" s="80"/>
      <c r="D38" s="79" t="s">
        <v>72</v>
      </c>
      <c r="E38" s="26" t="s">
        <v>27</v>
      </c>
      <c r="F38" s="26" t="s">
        <v>92</v>
      </c>
      <c r="G38" s="26"/>
      <c r="H38" s="79"/>
      <c r="I38" s="26" t="s">
        <v>107</v>
      </c>
      <c r="J38" s="26"/>
      <c r="K38" s="26"/>
      <c r="L38" s="79" t="s">
        <v>103</v>
      </c>
      <c r="M38" s="25"/>
      <c r="N38" s="26"/>
    </row>
    <row r="39" spans="1:14" ht="15" thickBot="1">
      <c r="A39" s="51">
        <v>12</v>
      </c>
      <c r="B39" s="86" t="s">
        <v>168</v>
      </c>
      <c r="C39" s="80" t="s">
        <v>72</v>
      </c>
      <c r="D39" s="79" t="s">
        <v>23</v>
      </c>
      <c r="E39" s="26"/>
      <c r="F39" s="26"/>
      <c r="G39" s="26" t="s">
        <v>105</v>
      </c>
      <c r="H39" s="79"/>
      <c r="I39" s="26"/>
      <c r="J39" s="26"/>
      <c r="K39" s="26" t="s">
        <v>55</v>
      </c>
      <c r="L39" s="79"/>
      <c r="M39" s="26" t="s">
        <v>105</v>
      </c>
      <c r="N39" s="25"/>
    </row>
    <row r="40" ht="12.75">
      <c r="M40" s="91"/>
    </row>
  </sheetData>
  <sheetProtection password="C66D" sheet="1" objects="1" scenarios="1" autoFilter="0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0"/>
  <sheetViews>
    <sheetView workbookViewId="0" topLeftCell="A1">
      <selection activeCell="P18" sqref="P18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9" width="5.00390625" style="1" customWidth="1"/>
    <col min="10" max="10" width="4.75390625" style="1" customWidth="1"/>
    <col min="11" max="18" width="4.75390625" style="0" customWidth="1"/>
  </cols>
  <sheetData>
    <row r="3" ht="13.5" thickBot="1"/>
    <row r="4" spans="1:10" ht="16.5" customHeight="1" thickBot="1">
      <c r="A4" s="136"/>
      <c r="B4" s="131"/>
      <c r="C4" s="145" t="s">
        <v>0</v>
      </c>
      <c r="D4" s="133" t="s">
        <v>1</v>
      </c>
      <c r="E4" s="133" t="s">
        <v>2</v>
      </c>
      <c r="F4" s="133" t="s">
        <v>3</v>
      </c>
      <c r="G4" s="133" t="s">
        <v>4</v>
      </c>
      <c r="H4" s="133" t="s">
        <v>5</v>
      </c>
      <c r="I4" s="146" t="s">
        <v>6</v>
      </c>
      <c r="J4" s="135" t="s">
        <v>7</v>
      </c>
    </row>
    <row r="5" spans="1:11" ht="16.5" customHeight="1">
      <c r="A5" s="130">
        <v>1</v>
      </c>
      <c r="B5" s="28" t="s">
        <v>78</v>
      </c>
      <c r="C5" s="32">
        <f aca="true" t="shared" si="0" ref="C5:C14">SUM(D5:F5)</f>
        <v>13</v>
      </c>
      <c r="D5" s="30">
        <v>10</v>
      </c>
      <c r="E5" s="30">
        <v>1</v>
      </c>
      <c r="F5" s="30">
        <v>2</v>
      </c>
      <c r="G5" s="139">
        <v>65</v>
      </c>
      <c r="H5" s="30">
        <v>22</v>
      </c>
      <c r="I5" s="125">
        <f aca="true" t="shared" si="1" ref="I5:I14">G5-H5</f>
        <v>43</v>
      </c>
      <c r="J5" s="27">
        <f aca="true" t="shared" si="2" ref="J5:J17">D5*3+E5</f>
        <v>31</v>
      </c>
      <c r="K5" s="13" t="s">
        <v>198</v>
      </c>
    </row>
    <row r="6" spans="1:11" ht="16.5" customHeight="1">
      <c r="A6" s="27">
        <v>2</v>
      </c>
      <c r="B6" s="28" t="s">
        <v>75</v>
      </c>
      <c r="C6" s="32">
        <f t="shared" si="0"/>
        <v>13</v>
      </c>
      <c r="D6" s="30">
        <v>9</v>
      </c>
      <c r="E6" s="30">
        <v>1</v>
      </c>
      <c r="F6" s="30">
        <v>3</v>
      </c>
      <c r="G6" s="30">
        <v>58</v>
      </c>
      <c r="H6" s="30">
        <v>20</v>
      </c>
      <c r="I6" s="125">
        <f t="shared" si="1"/>
        <v>38</v>
      </c>
      <c r="J6" s="27">
        <f t="shared" si="2"/>
        <v>28</v>
      </c>
      <c r="K6" s="13" t="s">
        <v>98</v>
      </c>
    </row>
    <row r="7" spans="1:11" ht="16.5" customHeight="1">
      <c r="A7" s="51">
        <v>3</v>
      </c>
      <c r="B7" s="52" t="s">
        <v>84</v>
      </c>
      <c r="C7" s="54">
        <f t="shared" si="0"/>
        <v>12</v>
      </c>
      <c r="D7" s="53">
        <v>9</v>
      </c>
      <c r="E7" s="53">
        <v>0</v>
      </c>
      <c r="F7" s="53">
        <v>3</v>
      </c>
      <c r="G7" s="53">
        <v>45</v>
      </c>
      <c r="H7" s="53">
        <v>23</v>
      </c>
      <c r="I7" s="127">
        <f t="shared" si="1"/>
        <v>22</v>
      </c>
      <c r="J7" s="51">
        <f t="shared" si="2"/>
        <v>27</v>
      </c>
      <c r="K7" s="13" t="s">
        <v>71</v>
      </c>
    </row>
    <row r="8" spans="1:11" ht="16.5" customHeight="1">
      <c r="A8" s="51">
        <v>4</v>
      </c>
      <c r="B8" s="52" t="s">
        <v>77</v>
      </c>
      <c r="C8" s="54">
        <f>SUM(D8:F8)</f>
        <v>13</v>
      </c>
      <c r="D8" s="53">
        <v>7</v>
      </c>
      <c r="E8" s="53">
        <v>2</v>
      </c>
      <c r="F8" s="53">
        <v>4</v>
      </c>
      <c r="G8" s="53">
        <v>52</v>
      </c>
      <c r="H8" s="53">
        <v>39</v>
      </c>
      <c r="I8" s="127">
        <f>G8-H8</f>
        <v>13</v>
      </c>
      <c r="J8" s="51">
        <f>D8*3+E8</f>
        <v>23</v>
      </c>
      <c r="K8" s="13" t="s">
        <v>56</v>
      </c>
    </row>
    <row r="9" spans="1:11" ht="16.5" customHeight="1">
      <c r="A9" s="51">
        <v>5</v>
      </c>
      <c r="B9" s="52" t="s">
        <v>79</v>
      </c>
      <c r="C9" s="54">
        <f>SUM(D9:F9)</f>
        <v>12</v>
      </c>
      <c r="D9" s="53">
        <v>6</v>
      </c>
      <c r="E9" s="53">
        <v>3</v>
      </c>
      <c r="F9" s="53">
        <v>3</v>
      </c>
      <c r="G9" s="53">
        <v>33</v>
      </c>
      <c r="H9" s="53">
        <v>22</v>
      </c>
      <c r="I9" s="127">
        <f>G9-H9</f>
        <v>11</v>
      </c>
      <c r="J9" s="51">
        <f>D9*3+E9</f>
        <v>21</v>
      </c>
      <c r="K9" s="13" t="s">
        <v>119</v>
      </c>
    </row>
    <row r="10" spans="1:11" ht="16.5" customHeight="1">
      <c r="A10" s="51">
        <v>6</v>
      </c>
      <c r="B10" s="52" t="s">
        <v>80</v>
      </c>
      <c r="C10" s="54">
        <f>SUM(D10:F10)</f>
        <v>13</v>
      </c>
      <c r="D10" s="53">
        <v>6</v>
      </c>
      <c r="E10" s="53">
        <v>2</v>
      </c>
      <c r="F10" s="53">
        <v>5</v>
      </c>
      <c r="G10" s="53">
        <v>30</v>
      </c>
      <c r="H10" s="53">
        <v>31</v>
      </c>
      <c r="I10" s="127">
        <f>G10-H10</f>
        <v>-1</v>
      </c>
      <c r="J10" s="51">
        <f>D10*3+E10</f>
        <v>20</v>
      </c>
      <c r="K10" s="13" t="s">
        <v>99</v>
      </c>
    </row>
    <row r="11" spans="1:11" ht="16.5" customHeight="1">
      <c r="A11" s="51">
        <v>7</v>
      </c>
      <c r="B11" s="52" t="s">
        <v>74</v>
      </c>
      <c r="C11" s="54">
        <f t="shared" si="0"/>
        <v>12</v>
      </c>
      <c r="D11" s="53">
        <v>5</v>
      </c>
      <c r="E11" s="53">
        <v>0</v>
      </c>
      <c r="F11" s="53">
        <v>7</v>
      </c>
      <c r="G11" s="53">
        <v>35</v>
      </c>
      <c r="H11" s="53">
        <v>52</v>
      </c>
      <c r="I11" s="127">
        <f t="shared" si="1"/>
        <v>-17</v>
      </c>
      <c r="J11" s="51">
        <f t="shared" si="2"/>
        <v>15</v>
      </c>
      <c r="K11" s="13" t="s">
        <v>105</v>
      </c>
    </row>
    <row r="12" spans="1:11" ht="16.5" customHeight="1">
      <c r="A12" s="51">
        <v>8</v>
      </c>
      <c r="B12" s="52" t="s">
        <v>83</v>
      </c>
      <c r="C12" s="54">
        <f t="shared" si="0"/>
        <v>13</v>
      </c>
      <c r="D12" s="53">
        <v>5</v>
      </c>
      <c r="E12" s="53">
        <v>0</v>
      </c>
      <c r="F12" s="53">
        <v>8</v>
      </c>
      <c r="G12" s="53">
        <v>40</v>
      </c>
      <c r="H12" s="53">
        <v>73</v>
      </c>
      <c r="I12" s="127">
        <f t="shared" si="1"/>
        <v>-33</v>
      </c>
      <c r="J12" s="51">
        <f t="shared" si="2"/>
        <v>15</v>
      </c>
      <c r="K12" s="13" t="s">
        <v>198</v>
      </c>
    </row>
    <row r="13" spans="1:11" ht="16.5" customHeight="1">
      <c r="A13" s="51">
        <v>9</v>
      </c>
      <c r="B13" s="52" t="s">
        <v>81</v>
      </c>
      <c r="C13" s="54">
        <f t="shared" si="0"/>
        <v>13</v>
      </c>
      <c r="D13" s="53">
        <v>5</v>
      </c>
      <c r="E13" s="53">
        <v>0</v>
      </c>
      <c r="F13" s="53">
        <v>8</v>
      </c>
      <c r="G13" s="53">
        <v>25</v>
      </c>
      <c r="H13" s="53">
        <v>34</v>
      </c>
      <c r="I13" s="127">
        <f t="shared" si="1"/>
        <v>-9</v>
      </c>
      <c r="J13" s="51">
        <f t="shared" si="2"/>
        <v>15</v>
      </c>
      <c r="K13" s="13" t="s">
        <v>71</v>
      </c>
    </row>
    <row r="14" spans="1:11" ht="16.5" customHeight="1">
      <c r="A14" s="51">
        <v>10</v>
      </c>
      <c r="B14" s="52" t="s">
        <v>76</v>
      </c>
      <c r="C14" s="54">
        <f t="shared" si="0"/>
        <v>13</v>
      </c>
      <c r="D14" s="53">
        <v>3</v>
      </c>
      <c r="E14" s="53">
        <v>1</v>
      </c>
      <c r="F14" s="53">
        <v>9</v>
      </c>
      <c r="G14" s="53">
        <v>26</v>
      </c>
      <c r="H14" s="53">
        <v>31</v>
      </c>
      <c r="I14" s="127">
        <f t="shared" si="1"/>
        <v>-5</v>
      </c>
      <c r="J14" s="51">
        <f t="shared" si="2"/>
        <v>10</v>
      </c>
      <c r="K14" s="13" t="s">
        <v>118</v>
      </c>
    </row>
    <row r="15" spans="1:11" ht="16.5" customHeight="1">
      <c r="A15" s="33">
        <v>11</v>
      </c>
      <c r="B15" s="34" t="s">
        <v>82</v>
      </c>
      <c r="C15" s="38">
        <f>SUM(D15:F15)</f>
        <v>11</v>
      </c>
      <c r="D15" s="36">
        <v>2</v>
      </c>
      <c r="E15" s="36">
        <v>2</v>
      </c>
      <c r="F15" s="36">
        <v>7</v>
      </c>
      <c r="G15" s="141">
        <v>26</v>
      </c>
      <c r="H15" s="36">
        <v>54</v>
      </c>
      <c r="I15" s="128">
        <f>G15-H15</f>
        <v>-28</v>
      </c>
      <c r="J15" s="33">
        <f>D15*3+E15</f>
        <v>8</v>
      </c>
      <c r="K15" s="13" t="s">
        <v>104</v>
      </c>
    </row>
    <row r="16" spans="1:11" ht="16.5" customHeight="1" thickBot="1">
      <c r="A16" s="39">
        <v>12</v>
      </c>
      <c r="B16" s="40" t="s">
        <v>168</v>
      </c>
      <c r="C16" s="44">
        <f>SUM(D16:F16)</f>
        <v>12</v>
      </c>
      <c r="D16" s="42">
        <v>2</v>
      </c>
      <c r="E16" s="42">
        <v>0</v>
      </c>
      <c r="F16" s="42">
        <v>10</v>
      </c>
      <c r="G16" s="42">
        <v>15</v>
      </c>
      <c r="H16" s="42">
        <v>49</v>
      </c>
      <c r="I16" s="129">
        <f>G16-H16</f>
        <v>-34</v>
      </c>
      <c r="J16" s="39">
        <f>D16*3+E16</f>
        <v>6</v>
      </c>
      <c r="K16" s="13" t="s">
        <v>55</v>
      </c>
    </row>
    <row r="17" spans="3:10" ht="12.75">
      <c r="C17" s="50">
        <f>SUM(C$5:C$16)</f>
        <v>150</v>
      </c>
      <c r="D17" s="50">
        <f aca="true" t="shared" si="3" ref="D17:I17">SUM(D$5:D$16)</f>
        <v>69</v>
      </c>
      <c r="E17" s="50">
        <f t="shared" si="3"/>
        <v>12</v>
      </c>
      <c r="F17" s="50">
        <f t="shared" si="3"/>
        <v>69</v>
      </c>
      <c r="G17" s="50">
        <f t="shared" si="3"/>
        <v>450</v>
      </c>
      <c r="H17" s="50">
        <f t="shared" si="3"/>
        <v>450</v>
      </c>
      <c r="I17" s="50">
        <f t="shared" si="3"/>
        <v>0</v>
      </c>
      <c r="J17" s="55">
        <f t="shared" si="2"/>
        <v>219</v>
      </c>
    </row>
    <row r="20" spans="2:3" ht="12.75">
      <c r="B20" t="s">
        <v>25</v>
      </c>
      <c r="C20" s="1">
        <f>G17-'тур 12'!C22</f>
        <v>36</v>
      </c>
    </row>
    <row r="21" spans="2:3" ht="12.75">
      <c r="B21" t="s">
        <v>24</v>
      </c>
      <c r="C21" s="1">
        <f>C20/6</f>
        <v>6</v>
      </c>
    </row>
    <row r="22" spans="2:3" ht="12.75">
      <c r="B22" t="s">
        <v>26</v>
      </c>
      <c r="C22" s="1">
        <f>G17</f>
        <v>450</v>
      </c>
    </row>
    <row r="23" spans="2:3" ht="12.75">
      <c r="B23" t="s">
        <v>24</v>
      </c>
      <c r="C23" s="1">
        <f>C22*2/C17</f>
        <v>6</v>
      </c>
    </row>
    <row r="26" ht="13.5" thickBot="1"/>
    <row r="27" spans="3:14" ht="13.5" thickBot="1">
      <c r="C27" s="90">
        <v>1</v>
      </c>
      <c r="D27" s="90">
        <v>2</v>
      </c>
      <c r="E27" s="90">
        <v>3</v>
      </c>
      <c r="F27" s="90">
        <v>4</v>
      </c>
      <c r="G27" s="90">
        <v>5</v>
      </c>
      <c r="H27" s="90">
        <v>6</v>
      </c>
      <c r="I27" s="90">
        <v>7</v>
      </c>
      <c r="J27" s="90">
        <v>8</v>
      </c>
      <c r="K27" s="90">
        <v>9</v>
      </c>
      <c r="L27" s="90">
        <v>10</v>
      </c>
      <c r="M27" s="90">
        <v>11</v>
      </c>
      <c r="N27" s="90">
        <v>12</v>
      </c>
    </row>
    <row r="28" spans="1:14" ht="14.25">
      <c r="A28" s="89">
        <v>1</v>
      </c>
      <c r="B28" s="85" t="s">
        <v>74</v>
      </c>
      <c r="C28" s="24"/>
      <c r="D28" s="78"/>
      <c r="E28" s="78"/>
      <c r="F28" s="78" t="s">
        <v>184</v>
      </c>
      <c r="G28" s="78"/>
      <c r="H28" s="78" t="s">
        <v>106</v>
      </c>
      <c r="I28" s="78" t="s">
        <v>105</v>
      </c>
      <c r="J28" s="78" t="s">
        <v>119</v>
      </c>
      <c r="K28" s="78" t="s">
        <v>108</v>
      </c>
      <c r="L28" s="78" t="s">
        <v>208</v>
      </c>
      <c r="M28" s="78"/>
      <c r="N28" s="78"/>
    </row>
    <row r="29" spans="1:14" ht="14.25">
      <c r="A29" s="51">
        <v>2</v>
      </c>
      <c r="B29" s="52" t="s">
        <v>75</v>
      </c>
      <c r="C29" s="80" t="s">
        <v>164</v>
      </c>
      <c r="D29" s="25"/>
      <c r="E29" s="26" t="s">
        <v>101</v>
      </c>
      <c r="F29" s="26"/>
      <c r="G29" s="26" t="s">
        <v>106</v>
      </c>
      <c r="H29" s="79"/>
      <c r="I29" s="26" t="s">
        <v>101</v>
      </c>
      <c r="J29" s="26" t="s">
        <v>182</v>
      </c>
      <c r="K29" s="26"/>
      <c r="L29" s="79"/>
      <c r="M29" s="79" t="s">
        <v>95</v>
      </c>
      <c r="N29" s="79" t="s">
        <v>233</v>
      </c>
    </row>
    <row r="30" spans="1:14" ht="14.25">
      <c r="A30" s="51">
        <v>3</v>
      </c>
      <c r="B30" s="52" t="s">
        <v>76</v>
      </c>
      <c r="C30" s="80" t="s">
        <v>98</v>
      </c>
      <c r="D30" s="26"/>
      <c r="E30" s="25"/>
      <c r="F30" s="26" t="s">
        <v>55</v>
      </c>
      <c r="G30" s="26"/>
      <c r="H30" s="79" t="s">
        <v>118</v>
      </c>
      <c r="I30" s="26"/>
      <c r="J30" s="26" t="s">
        <v>55</v>
      </c>
      <c r="K30" s="79" t="s">
        <v>90</v>
      </c>
      <c r="L30" s="79" t="s">
        <v>95</v>
      </c>
      <c r="M30" s="26"/>
      <c r="N30" s="26" t="s">
        <v>115</v>
      </c>
    </row>
    <row r="31" spans="1:14" ht="14.25">
      <c r="A31" s="51">
        <v>4</v>
      </c>
      <c r="B31" s="52" t="s">
        <v>77</v>
      </c>
      <c r="C31" s="80"/>
      <c r="D31" s="26" t="s">
        <v>90</v>
      </c>
      <c r="E31" s="26"/>
      <c r="F31" s="25"/>
      <c r="G31" s="26"/>
      <c r="H31" s="79" t="s">
        <v>87</v>
      </c>
      <c r="I31" s="26"/>
      <c r="J31" s="26" t="s">
        <v>104</v>
      </c>
      <c r="K31" s="26" t="s">
        <v>112</v>
      </c>
      <c r="L31" s="79" t="s">
        <v>222</v>
      </c>
      <c r="M31" s="26" t="s">
        <v>118</v>
      </c>
      <c r="N31" s="26" t="s">
        <v>94</v>
      </c>
    </row>
    <row r="32" spans="1:14" ht="14.25">
      <c r="A32" s="51">
        <v>5</v>
      </c>
      <c r="B32" s="52" t="s">
        <v>78</v>
      </c>
      <c r="C32" s="80" t="s">
        <v>198</v>
      </c>
      <c r="D32" s="26"/>
      <c r="E32" s="26" t="s">
        <v>119</v>
      </c>
      <c r="F32" s="26"/>
      <c r="G32" s="25"/>
      <c r="H32" s="79"/>
      <c r="I32" s="26" t="s">
        <v>87</v>
      </c>
      <c r="J32" s="26" t="s">
        <v>71</v>
      </c>
      <c r="K32" s="26"/>
      <c r="L32" s="79" t="s">
        <v>235</v>
      </c>
      <c r="M32" s="26" t="s">
        <v>93</v>
      </c>
      <c r="N32" s="26"/>
    </row>
    <row r="33" spans="1:14" ht="14.25">
      <c r="A33" s="51">
        <v>6</v>
      </c>
      <c r="B33" s="52" t="s">
        <v>79</v>
      </c>
      <c r="C33" s="80"/>
      <c r="D33" s="79" t="s">
        <v>22</v>
      </c>
      <c r="E33" s="79" t="s">
        <v>107</v>
      </c>
      <c r="F33" s="79"/>
      <c r="G33" s="79" t="s">
        <v>55</v>
      </c>
      <c r="H33" s="25"/>
      <c r="I33" s="79" t="s">
        <v>110</v>
      </c>
      <c r="J33" s="79" t="s">
        <v>101</v>
      </c>
      <c r="K33" s="79"/>
      <c r="L33" s="79"/>
      <c r="M33" s="79" t="s">
        <v>55</v>
      </c>
      <c r="N33" s="79"/>
    </row>
    <row r="34" spans="1:14" ht="14.25">
      <c r="A34" s="51">
        <v>7</v>
      </c>
      <c r="B34" s="52" t="s">
        <v>80</v>
      </c>
      <c r="C34" s="80" t="s">
        <v>28</v>
      </c>
      <c r="D34" s="26" t="s">
        <v>99</v>
      </c>
      <c r="E34" s="26"/>
      <c r="F34" s="26" t="s">
        <v>97</v>
      </c>
      <c r="G34" s="26"/>
      <c r="H34" s="79" t="s">
        <v>87</v>
      </c>
      <c r="I34" s="25"/>
      <c r="J34" s="26"/>
      <c r="K34" s="26"/>
      <c r="L34" s="79" t="s">
        <v>116</v>
      </c>
      <c r="M34" s="26"/>
      <c r="N34" s="26" t="s">
        <v>22</v>
      </c>
    </row>
    <row r="35" spans="1:14" ht="14.25">
      <c r="A35" s="51">
        <v>8</v>
      </c>
      <c r="B35" s="52" t="s">
        <v>81</v>
      </c>
      <c r="C35" s="80"/>
      <c r="D35" s="26"/>
      <c r="E35" s="26" t="s">
        <v>119</v>
      </c>
      <c r="F35" s="26"/>
      <c r="G35" s="26" t="s">
        <v>183</v>
      </c>
      <c r="H35" s="79"/>
      <c r="I35" s="26" t="s">
        <v>28</v>
      </c>
      <c r="J35" s="25"/>
      <c r="K35" s="26"/>
      <c r="L35" s="79" t="s">
        <v>110</v>
      </c>
      <c r="M35" s="26" t="s">
        <v>115</v>
      </c>
      <c r="N35" s="26" t="s">
        <v>100</v>
      </c>
    </row>
    <row r="36" spans="1:14" ht="14.25">
      <c r="A36" s="51">
        <v>9</v>
      </c>
      <c r="B36" s="52" t="s">
        <v>82</v>
      </c>
      <c r="C36" s="80" t="s">
        <v>104</v>
      </c>
      <c r="D36" s="26" t="s">
        <v>91</v>
      </c>
      <c r="E36" s="26" t="s">
        <v>21</v>
      </c>
      <c r="F36" s="26"/>
      <c r="G36" s="26" t="s">
        <v>105</v>
      </c>
      <c r="H36" s="79" t="s">
        <v>90</v>
      </c>
      <c r="I36" s="26" t="s">
        <v>118</v>
      </c>
      <c r="J36" s="26"/>
      <c r="K36" s="25"/>
      <c r="L36" s="79"/>
      <c r="M36" s="26"/>
      <c r="N36" s="26"/>
    </row>
    <row r="37" spans="1:14" ht="14.25">
      <c r="A37" s="51">
        <v>10</v>
      </c>
      <c r="B37" s="52" t="s">
        <v>83</v>
      </c>
      <c r="C37" s="80"/>
      <c r="D37" s="79"/>
      <c r="E37" s="79"/>
      <c r="F37" s="79" t="s">
        <v>21</v>
      </c>
      <c r="G37" s="79" t="s">
        <v>88</v>
      </c>
      <c r="H37" s="79" t="s">
        <v>94</v>
      </c>
      <c r="I37" s="79"/>
      <c r="J37" s="79" t="s">
        <v>198</v>
      </c>
      <c r="K37" s="79" t="s">
        <v>166</v>
      </c>
      <c r="L37" s="25"/>
      <c r="M37" s="79"/>
      <c r="N37" s="79" t="s">
        <v>104</v>
      </c>
    </row>
    <row r="38" spans="1:14" ht="14.25">
      <c r="A38" s="51">
        <v>11</v>
      </c>
      <c r="B38" s="52" t="s">
        <v>84</v>
      </c>
      <c r="C38" s="80"/>
      <c r="D38" s="79" t="s">
        <v>72</v>
      </c>
      <c r="E38" s="26" t="s">
        <v>27</v>
      </c>
      <c r="F38" s="26" t="s">
        <v>92</v>
      </c>
      <c r="G38" s="26" t="s">
        <v>71</v>
      </c>
      <c r="H38" s="79"/>
      <c r="I38" s="26" t="s">
        <v>107</v>
      </c>
      <c r="J38" s="26"/>
      <c r="K38" s="26"/>
      <c r="L38" s="79" t="s">
        <v>103</v>
      </c>
      <c r="M38" s="25"/>
      <c r="N38" s="26"/>
    </row>
    <row r="39" spans="1:14" ht="15" thickBot="1">
      <c r="A39" s="51">
        <v>12</v>
      </c>
      <c r="B39" s="86" t="s">
        <v>168</v>
      </c>
      <c r="C39" s="80" t="s">
        <v>72</v>
      </c>
      <c r="D39" s="79" t="s">
        <v>23</v>
      </c>
      <c r="E39" s="26"/>
      <c r="F39" s="26" t="s">
        <v>55</v>
      </c>
      <c r="G39" s="26" t="s">
        <v>105</v>
      </c>
      <c r="H39" s="79"/>
      <c r="I39" s="26"/>
      <c r="J39" s="26"/>
      <c r="K39" s="26" t="s">
        <v>55</v>
      </c>
      <c r="L39" s="79"/>
      <c r="M39" s="26" t="s">
        <v>105</v>
      </c>
      <c r="N39" s="25"/>
    </row>
    <row r="40" ht="12.75">
      <c r="M40" s="91"/>
    </row>
  </sheetData>
  <sheetProtection password="C66D" sheet="1" objects="1" scenarios="1" autoFilter="0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Header>&amp;C&amp;"Arial Cyr,полужирный"Таблица чемпионата ЛДФ
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0"/>
  <sheetViews>
    <sheetView workbookViewId="0" topLeftCell="A4">
      <selection activeCell="T20" sqref="T20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9" width="5.00390625" style="1" customWidth="1"/>
    <col min="10" max="10" width="4.75390625" style="1" customWidth="1"/>
    <col min="11" max="18" width="4.75390625" style="0" customWidth="1"/>
  </cols>
  <sheetData>
    <row r="3" ht="13.5" thickBot="1"/>
    <row r="4" spans="1:10" ht="16.5" customHeight="1" thickBot="1">
      <c r="A4" s="136"/>
      <c r="B4" s="131"/>
      <c r="C4" s="145" t="s">
        <v>0</v>
      </c>
      <c r="D4" s="133" t="s">
        <v>1</v>
      </c>
      <c r="E4" s="133" t="s">
        <v>2</v>
      </c>
      <c r="F4" s="133" t="s">
        <v>3</v>
      </c>
      <c r="G4" s="133" t="s">
        <v>4</v>
      </c>
      <c r="H4" s="133" t="s">
        <v>5</v>
      </c>
      <c r="I4" s="146" t="s">
        <v>6</v>
      </c>
      <c r="J4" s="135" t="s">
        <v>7</v>
      </c>
    </row>
    <row r="5" spans="1:11" ht="16.5" customHeight="1">
      <c r="A5" s="130">
        <v>1</v>
      </c>
      <c r="B5" s="28" t="s">
        <v>78</v>
      </c>
      <c r="C5" s="32">
        <f aca="true" t="shared" si="0" ref="C5:C16">SUM(D5:F5)</f>
        <v>14</v>
      </c>
      <c r="D5" s="30">
        <v>10</v>
      </c>
      <c r="E5" s="30">
        <v>2</v>
      </c>
      <c r="F5" s="30">
        <v>2</v>
      </c>
      <c r="G5" s="139">
        <v>68</v>
      </c>
      <c r="H5" s="30">
        <v>25</v>
      </c>
      <c r="I5" s="125">
        <f aca="true" t="shared" si="1" ref="I5:I16">G5-H5</f>
        <v>43</v>
      </c>
      <c r="J5" s="27">
        <f aca="true" t="shared" si="2" ref="J5:J17">D5*3+E5</f>
        <v>32</v>
      </c>
      <c r="K5" s="13" t="s">
        <v>90</v>
      </c>
    </row>
    <row r="6" spans="1:11" ht="16.5" customHeight="1">
      <c r="A6" s="27">
        <v>2</v>
      </c>
      <c r="B6" s="28" t="s">
        <v>75</v>
      </c>
      <c r="C6" s="32">
        <f t="shared" si="0"/>
        <v>14</v>
      </c>
      <c r="D6" s="30">
        <v>9</v>
      </c>
      <c r="E6" s="30">
        <v>1</v>
      </c>
      <c r="F6" s="30">
        <v>4</v>
      </c>
      <c r="G6" s="30">
        <v>60</v>
      </c>
      <c r="H6" s="30">
        <v>24</v>
      </c>
      <c r="I6" s="125">
        <f t="shared" si="1"/>
        <v>36</v>
      </c>
      <c r="J6" s="27">
        <f t="shared" si="2"/>
        <v>28</v>
      </c>
      <c r="K6" s="13" t="s">
        <v>55</v>
      </c>
    </row>
    <row r="7" spans="1:11" ht="16.5" customHeight="1">
      <c r="A7" s="51">
        <v>3</v>
      </c>
      <c r="B7" s="52" t="s">
        <v>84</v>
      </c>
      <c r="C7" s="54">
        <f t="shared" si="0"/>
        <v>13</v>
      </c>
      <c r="D7" s="53">
        <v>9</v>
      </c>
      <c r="E7" s="53">
        <v>0</v>
      </c>
      <c r="F7" s="53">
        <v>4</v>
      </c>
      <c r="G7" s="53">
        <v>46</v>
      </c>
      <c r="H7" s="53">
        <v>26</v>
      </c>
      <c r="I7" s="127">
        <f t="shared" si="1"/>
        <v>20</v>
      </c>
      <c r="J7" s="51">
        <f t="shared" si="2"/>
        <v>27</v>
      </c>
      <c r="K7" s="13" t="s">
        <v>118</v>
      </c>
    </row>
    <row r="8" spans="1:11" ht="16.5" customHeight="1">
      <c r="A8" s="51">
        <v>4</v>
      </c>
      <c r="B8" s="52" t="s">
        <v>77</v>
      </c>
      <c r="C8" s="54">
        <f t="shared" si="0"/>
        <v>14</v>
      </c>
      <c r="D8" s="53">
        <v>8</v>
      </c>
      <c r="E8" s="53">
        <v>2</v>
      </c>
      <c r="F8" s="53">
        <v>4</v>
      </c>
      <c r="G8" s="53">
        <v>54</v>
      </c>
      <c r="H8" s="53">
        <v>40</v>
      </c>
      <c r="I8" s="127">
        <f t="shared" si="1"/>
        <v>14</v>
      </c>
      <c r="J8" s="51">
        <f t="shared" si="2"/>
        <v>26</v>
      </c>
      <c r="K8" s="13" t="s">
        <v>107</v>
      </c>
    </row>
    <row r="9" spans="1:11" ht="16.5" customHeight="1">
      <c r="A9" s="51">
        <v>5</v>
      </c>
      <c r="B9" s="52" t="s">
        <v>79</v>
      </c>
      <c r="C9" s="54">
        <f t="shared" si="0"/>
        <v>13</v>
      </c>
      <c r="D9" s="53">
        <v>7</v>
      </c>
      <c r="E9" s="53">
        <v>3</v>
      </c>
      <c r="F9" s="53">
        <v>3</v>
      </c>
      <c r="G9" s="53">
        <v>39</v>
      </c>
      <c r="H9" s="53">
        <v>23</v>
      </c>
      <c r="I9" s="127">
        <f t="shared" si="1"/>
        <v>16</v>
      </c>
      <c r="J9" s="51">
        <f t="shared" si="2"/>
        <v>24</v>
      </c>
      <c r="K9" s="13" t="s">
        <v>250</v>
      </c>
    </row>
    <row r="10" spans="1:11" ht="16.5" customHeight="1">
      <c r="A10" s="51">
        <v>6</v>
      </c>
      <c r="B10" s="52" t="s">
        <v>80</v>
      </c>
      <c r="C10" s="54">
        <f t="shared" si="0"/>
        <v>14</v>
      </c>
      <c r="D10" s="53">
        <v>6</v>
      </c>
      <c r="E10" s="53">
        <v>2</v>
      </c>
      <c r="F10" s="53">
        <v>6</v>
      </c>
      <c r="G10" s="53">
        <v>31</v>
      </c>
      <c r="H10" s="53">
        <v>33</v>
      </c>
      <c r="I10" s="127">
        <f t="shared" si="1"/>
        <v>-2</v>
      </c>
      <c r="J10" s="51">
        <f t="shared" si="2"/>
        <v>20</v>
      </c>
      <c r="K10" s="13" t="s">
        <v>106</v>
      </c>
    </row>
    <row r="11" spans="1:11" ht="16.5" customHeight="1">
      <c r="A11" s="51">
        <v>7</v>
      </c>
      <c r="B11" s="52" t="s">
        <v>83</v>
      </c>
      <c r="C11" s="54">
        <f>SUM(D11:F11)</f>
        <v>14</v>
      </c>
      <c r="D11" s="53">
        <v>6</v>
      </c>
      <c r="E11" s="53">
        <v>0</v>
      </c>
      <c r="F11" s="53">
        <v>8</v>
      </c>
      <c r="G11" s="53">
        <v>43</v>
      </c>
      <c r="H11" s="53">
        <v>74</v>
      </c>
      <c r="I11" s="127">
        <f>G11-H11</f>
        <v>-31</v>
      </c>
      <c r="J11" s="51">
        <f>D11*3+E11</f>
        <v>18</v>
      </c>
      <c r="K11" s="13" t="s">
        <v>119</v>
      </c>
    </row>
    <row r="12" spans="1:11" ht="16.5" customHeight="1">
      <c r="A12" s="51">
        <v>8</v>
      </c>
      <c r="B12" s="52" t="s">
        <v>74</v>
      </c>
      <c r="C12" s="54">
        <f>SUM(D12:F12)</f>
        <v>13</v>
      </c>
      <c r="D12" s="53">
        <v>5</v>
      </c>
      <c r="E12" s="53">
        <v>0</v>
      </c>
      <c r="F12" s="53">
        <v>8</v>
      </c>
      <c r="G12" s="53">
        <v>35</v>
      </c>
      <c r="H12" s="53">
        <v>57</v>
      </c>
      <c r="I12" s="127">
        <f>G12-H12</f>
        <v>-22</v>
      </c>
      <c r="J12" s="51">
        <f>D12*3+E12</f>
        <v>15</v>
      </c>
      <c r="K12" s="13" t="s">
        <v>105</v>
      </c>
    </row>
    <row r="13" spans="1:11" ht="16.5" customHeight="1">
      <c r="A13" s="51">
        <v>9</v>
      </c>
      <c r="B13" s="52" t="s">
        <v>81</v>
      </c>
      <c r="C13" s="54">
        <f t="shared" si="0"/>
        <v>14</v>
      </c>
      <c r="D13" s="53">
        <v>5</v>
      </c>
      <c r="E13" s="53">
        <v>0</v>
      </c>
      <c r="F13" s="53">
        <v>9</v>
      </c>
      <c r="G13" s="53">
        <v>26</v>
      </c>
      <c r="H13" s="53">
        <v>40</v>
      </c>
      <c r="I13" s="127">
        <f t="shared" si="1"/>
        <v>-14</v>
      </c>
      <c r="J13" s="51">
        <f t="shared" si="2"/>
        <v>15</v>
      </c>
      <c r="K13" s="13" t="s">
        <v>72</v>
      </c>
    </row>
    <row r="14" spans="1:11" ht="16.5" customHeight="1">
      <c r="A14" s="51">
        <v>10</v>
      </c>
      <c r="B14" s="52" t="s">
        <v>76</v>
      </c>
      <c r="C14" s="54">
        <f t="shared" si="0"/>
        <v>14</v>
      </c>
      <c r="D14" s="53">
        <v>4</v>
      </c>
      <c r="E14" s="53">
        <v>1</v>
      </c>
      <c r="F14" s="53">
        <v>9</v>
      </c>
      <c r="G14" s="53">
        <v>31</v>
      </c>
      <c r="H14" s="53">
        <v>31</v>
      </c>
      <c r="I14" s="127">
        <f t="shared" si="1"/>
        <v>0</v>
      </c>
      <c r="J14" s="51">
        <f t="shared" si="2"/>
        <v>13</v>
      </c>
      <c r="K14" s="13" t="s">
        <v>104</v>
      </c>
    </row>
    <row r="15" spans="1:11" ht="16.5" customHeight="1">
      <c r="A15" s="33">
        <v>11</v>
      </c>
      <c r="B15" s="34" t="s">
        <v>82</v>
      </c>
      <c r="C15" s="38">
        <f t="shared" si="0"/>
        <v>12</v>
      </c>
      <c r="D15" s="36">
        <v>3</v>
      </c>
      <c r="E15" s="36">
        <v>2</v>
      </c>
      <c r="F15" s="36">
        <v>7</v>
      </c>
      <c r="G15" s="141">
        <v>30</v>
      </c>
      <c r="H15" s="36">
        <v>56</v>
      </c>
      <c r="I15" s="128">
        <f t="shared" si="1"/>
        <v>-26</v>
      </c>
      <c r="J15" s="33">
        <f t="shared" si="2"/>
        <v>11</v>
      </c>
      <c r="K15" s="13" t="s">
        <v>56</v>
      </c>
    </row>
    <row r="16" spans="1:11" ht="16.5" customHeight="1" thickBot="1">
      <c r="A16" s="39">
        <v>12</v>
      </c>
      <c r="B16" s="40" t="s">
        <v>168</v>
      </c>
      <c r="C16" s="44">
        <f t="shared" si="0"/>
        <v>13</v>
      </c>
      <c r="D16" s="42">
        <v>2</v>
      </c>
      <c r="E16" s="42">
        <v>1</v>
      </c>
      <c r="F16" s="42">
        <v>10</v>
      </c>
      <c r="G16" s="42">
        <v>18</v>
      </c>
      <c r="H16" s="42">
        <v>52</v>
      </c>
      <c r="I16" s="129">
        <f t="shared" si="1"/>
        <v>-34</v>
      </c>
      <c r="J16" s="39">
        <f t="shared" si="2"/>
        <v>7</v>
      </c>
      <c r="K16" s="13" t="s">
        <v>90</v>
      </c>
    </row>
    <row r="17" spans="3:10" ht="12.75">
      <c r="C17" s="50">
        <f aca="true" t="shared" si="3" ref="C17:I17">SUM(C$5:C$16)</f>
        <v>162</v>
      </c>
      <c r="D17" s="50">
        <f t="shared" si="3"/>
        <v>74</v>
      </c>
      <c r="E17" s="50">
        <f t="shared" si="3"/>
        <v>14</v>
      </c>
      <c r="F17" s="50">
        <f t="shared" si="3"/>
        <v>74</v>
      </c>
      <c r="G17" s="50">
        <f t="shared" si="3"/>
        <v>481</v>
      </c>
      <c r="H17" s="50">
        <f t="shared" si="3"/>
        <v>481</v>
      </c>
      <c r="I17" s="50">
        <f t="shared" si="3"/>
        <v>0</v>
      </c>
      <c r="J17" s="55">
        <f t="shared" si="2"/>
        <v>236</v>
      </c>
    </row>
    <row r="20" spans="2:3" ht="12.75">
      <c r="B20" t="s">
        <v>25</v>
      </c>
      <c r="C20" s="1">
        <f>G17-'тур 13'!C22</f>
        <v>31</v>
      </c>
    </row>
    <row r="21" spans="2:3" ht="12.75">
      <c r="B21" t="s">
        <v>24</v>
      </c>
      <c r="C21" s="1">
        <f>C20/6</f>
        <v>5.166666666666667</v>
      </c>
    </row>
    <row r="22" spans="2:3" ht="12.75">
      <c r="B22" t="s">
        <v>26</v>
      </c>
      <c r="C22" s="1">
        <f>G17</f>
        <v>481</v>
      </c>
    </row>
    <row r="23" spans="2:3" ht="12.75">
      <c r="B23" t="s">
        <v>24</v>
      </c>
      <c r="C23" s="1">
        <f>C22*2/C17</f>
        <v>5.938271604938271</v>
      </c>
    </row>
    <row r="26" ht="13.5" thickBot="1"/>
    <row r="27" spans="3:14" ht="13.5" thickBot="1">
      <c r="C27" s="90">
        <v>1</v>
      </c>
      <c r="D27" s="90">
        <v>2</v>
      </c>
      <c r="E27" s="90">
        <v>3</v>
      </c>
      <c r="F27" s="90">
        <v>4</v>
      </c>
      <c r="G27" s="90">
        <v>5</v>
      </c>
      <c r="H27" s="90">
        <v>6</v>
      </c>
      <c r="I27" s="90">
        <v>7</v>
      </c>
      <c r="J27" s="90">
        <v>8</v>
      </c>
      <c r="K27" s="90">
        <v>9</v>
      </c>
      <c r="L27" s="90">
        <v>10</v>
      </c>
      <c r="M27" s="90">
        <v>11</v>
      </c>
      <c r="N27" s="90">
        <v>12</v>
      </c>
    </row>
    <row r="28" spans="1:14" ht="14.25">
      <c r="A28" s="89">
        <v>1</v>
      </c>
      <c r="B28" s="85" t="s">
        <v>74</v>
      </c>
      <c r="C28" s="24"/>
      <c r="D28" s="78"/>
      <c r="E28" s="78" t="s">
        <v>105</v>
      </c>
      <c r="F28" s="78" t="s">
        <v>184</v>
      </c>
      <c r="G28" s="78"/>
      <c r="H28" s="78" t="s">
        <v>106</v>
      </c>
      <c r="I28" s="78" t="s">
        <v>105</v>
      </c>
      <c r="J28" s="78" t="s">
        <v>119</v>
      </c>
      <c r="K28" s="78" t="s">
        <v>108</v>
      </c>
      <c r="L28" s="78" t="s">
        <v>208</v>
      </c>
      <c r="M28" s="78"/>
      <c r="N28" s="78"/>
    </row>
    <row r="29" spans="1:14" ht="14.25">
      <c r="A29" s="51">
        <v>2</v>
      </c>
      <c r="B29" s="52" t="s">
        <v>75</v>
      </c>
      <c r="C29" s="80" t="s">
        <v>164</v>
      </c>
      <c r="D29" s="25"/>
      <c r="E29" s="26" t="s">
        <v>101</v>
      </c>
      <c r="F29" s="26"/>
      <c r="G29" s="26" t="s">
        <v>106</v>
      </c>
      <c r="H29" s="79"/>
      <c r="I29" s="26" t="s">
        <v>101</v>
      </c>
      <c r="J29" s="26" t="s">
        <v>182</v>
      </c>
      <c r="K29" s="26" t="s">
        <v>55</v>
      </c>
      <c r="L29" s="79"/>
      <c r="M29" s="79" t="s">
        <v>95</v>
      </c>
      <c r="N29" s="79" t="s">
        <v>233</v>
      </c>
    </row>
    <row r="30" spans="1:14" ht="14.25">
      <c r="A30" s="51">
        <v>3</v>
      </c>
      <c r="B30" s="52" t="s">
        <v>76</v>
      </c>
      <c r="C30" s="80" t="s">
        <v>98</v>
      </c>
      <c r="D30" s="26"/>
      <c r="E30" s="25"/>
      <c r="F30" s="26" t="s">
        <v>55</v>
      </c>
      <c r="G30" s="26"/>
      <c r="H30" s="79" t="s">
        <v>118</v>
      </c>
      <c r="I30" s="26"/>
      <c r="J30" s="26" t="s">
        <v>55</v>
      </c>
      <c r="K30" s="79" t="s">
        <v>90</v>
      </c>
      <c r="L30" s="79" t="s">
        <v>95</v>
      </c>
      <c r="M30" s="26"/>
      <c r="N30" s="26" t="s">
        <v>115</v>
      </c>
    </row>
    <row r="31" spans="1:14" ht="14.25">
      <c r="A31" s="51">
        <v>4</v>
      </c>
      <c r="B31" s="52" t="s">
        <v>77</v>
      </c>
      <c r="C31" s="80"/>
      <c r="D31" s="26" t="s">
        <v>90</v>
      </c>
      <c r="E31" s="26"/>
      <c r="F31" s="25"/>
      <c r="G31" s="26"/>
      <c r="H31" s="79" t="s">
        <v>87</v>
      </c>
      <c r="I31" s="26" t="s">
        <v>107</v>
      </c>
      <c r="J31" s="26" t="s">
        <v>104</v>
      </c>
      <c r="K31" s="26" t="s">
        <v>112</v>
      </c>
      <c r="L31" s="79" t="s">
        <v>222</v>
      </c>
      <c r="M31" s="26" t="s">
        <v>118</v>
      </c>
      <c r="N31" s="26" t="s">
        <v>94</v>
      </c>
    </row>
    <row r="32" spans="1:14" ht="14.25">
      <c r="A32" s="51">
        <v>5</v>
      </c>
      <c r="B32" s="52" t="s">
        <v>78</v>
      </c>
      <c r="C32" s="80" t="s">
        <v>198</v>
      </c>
      <c r="D32" s="26"/>
      <c r="E32" s="26" t="s">
        <v>119</v>
      </c>
      <c r="F32" s="26"/>
      <c r="G32" s="25"/>
      <c r="H32" s="79"/>
      <c r="I32" s="26" t="s">
        <v>87</v>
      </c>
      <c r="J32" s="26" t="s">
        <v>71</v>
      </c>
      <c r="K32" s="26"/>
      <c r="L32" s="79" t="s">
        <v>235</v>
      </c>
      <c r="M32" s="26" t="s">
        <v>93</v>
      </c>
      <c r="N32" s="26" t="s">
        <v>90</v>
      </c>
    </row>
    <row r="33" spans="1:14" ht="14.25">
      <c r="A33" s="51">
        <v>6</v>
      </c>
      <c r="B33" s="52" t="s">
        <v>79</v>
      </c>
      <c r="C33" s="80"/>
      <c r="D33" s="79" t="s">
        <v>22</v>
      </c>
      <c r="E33" s="79" t="s">
        <v>107</v>
      </c>
      <c r="F33" s="79"/>
      <c r="G33" s="79" t="s">
        <v>55</v>
      </c>
      <c r="H33" s="25"/>
      <c r="I33" s="79" t="s">
        <v>110</v>
      </c>
      <c r="J33" s="79" t="s">
        <v>101</v>
      </c>
      <c r="K33" s="79"/>
      <c r="L33" s="79"/>
      <c r="M33" s="79" t="s">
        <v>55</v>
      </c>
      <c r="N33" s="79"/>
    </row>
    <row r="34" spans="1:14" ht="14.25">
      <c r="A34" s="51">
        <v>7</v>
      </c>
      <c r="B34" s="52" t="s">
        <v>80</v>
      </c>
      <c r="C34" s="80" t="s">
        <v>28</v>
      </c>
      <c r="D34" s="26" t="s">
        <v>99</v>
      </c>
      <c r="E34" s="26"/>
      <c r="F34" s="26" t="s">
        <v>97</v>
      </c>
      <c r="G34" s="26"/>
      <c r="H34" s="79" t="s">
        <v>87</v>
      </c>
      <c r="I34" s="25"/>
      <c r="J34" s="26"/>
      <c r="K34" s="26"/>
      <c r="L34" s="79" t="s">
        <v>116</v>
      </c>
      <c r="M34" s="26"/>
      <c r="N34" s="26" t="s">
        <v>22</v>
      </c>
    </row>
    <row r="35" spans="1:14" ht="14.25">
      <c r="A35" s="51">
        <v>8</v>
      </c>
      <c r="B35" s="52" t="s">
        <v>81</v>
      </c>
      <c r="C35" s="80"/>
      <c r="D35" s="26"/>
      <c r="E35" s="26" t="s">
        <v>119</v>
      </c>
      <c r="F35" s="26"/>
      <c r="G35" s="26" t="s">
        <v>183</v>
      </c>
      <c r="H35" s="79" t="s">
        <v>72</v>
      </c>
      <c r="I35" s="26" t="s">
        <v>28</v>
      </c>
      <c r="J35" s="25"/>
      <c r="K35" s="26"/>
      <c r="L35" s="79" t="s">
        <v>110</v>
      </c>
      <c r="M35" s="26" t="s">
        <v>115</v>
      </c>
      <c r="N35" s="26" t="s">
        <v>100</v>
      </c>
    </row>
    <row r="36" spans="1:14" ht="14.25">
      <c r="A36" s="51">
        <v>9</v>
      </c>
      <c r="B36" s="52" t="s">
        <v>82</v>
      </c>
      <c r="C36" s="80" t="s">
        <v>104</v>
      </c>
      <c r="D36" s="26" t="s">
        <v>91</v>
      </c>
      <c r="E36" s="26" t="s">
        <v>21</v>
      </c>
      <c r="F36" s="26"/>
      <c r="G36" s="26" t="s">
        <v>105</v>
      </c>
      <c r="H36" s="79" t="s">
        <v>90</v>
      </c>
      <c r="I36" s="26" t="s">
        <v>118</v>
      </c>
      <c r="J36" s="26"/>
      <c r="K36" s="25"/>
      <c r="L36" s="79"/>
      <c r="M36" s="26"/>
      <c r="N36" s="26"/>
    </row>
    <row r="37" spans="1:14" ht="14.25">
      <c r="A37" s="51">
        <v>10</v>
      </c>
      <c r="B37" s="52" t="s">
        <v>83</v>
      </c>
      <c r="C37" s="80"/>
      <c r="D37" s="79"/>
      <c r="E37" s="79"/>
      <c r="F37" s="79" t="s">
        <v>21</v>
      </c>
      <c r="G37" s="79" t="s">
        <v>88</v>
      </c>
      <c r="H37" s="79" t="s">
        <v>94</v>
      </c>
      <c r="I37" s="79"/>
      <c r="J37" s="79" t="s">
        <v>198</v>
      </c>
      <c r="K37" s="79" t="s">
        <v>166</v>
      </c>
      <c r="L37" s="25"/>
      <c r="M37" s="79" t="s">
        <v>119</v>
      </c>
      <c r="N37" s="79" t="s">
        <v>104</v>
      </c>
    </row>
    <row r="38" spans="1:14" ht="14.25">
      <c r="A38" s="51">
        <v>11</v>
      </c>
      <c r="B38" s="52" t="s">
        <v>84</v>
      </c>
      <c r="C38" s="80"/>
      <c r="D38" s="79" t="s">
        <v>72</v>
      </c>
      <c r="E38" s="26" t="s">
        <v>27</v>
      </c>
      <c r="F38" s="26" t="s">
        <v>92</v>
      </c>
      <c r="G38" s="26" t="s">
        <v>71</v>
      </c>
      <c r="H38" s="79"/>
      <c r="I38" s="26" t="s">
        <v>107</v>
      </c>
      <c r="J38" s="26"/>
      <c r="K38" s="26"/>
      <c r="L38" s="79" t="s">
        <v>103</v>
      </c>
      <c r="M38" s="25"/>
      <c r="N38" s="26"/>
    </row>
    <row r="39" spans="1:14" ht="15" thickBot="1">
      <c r="A39" s="51">
        <v>12</v>
      </c>
      <c r="B39" s="86" t="s">
        <v>168</v>
      </c>
      <c r="C39" s="80" t="s">
        <v>72</v>
      </c>
      <c r="D39" s="79" t="s">
        <v>23</v>
      </c>
      <c r="E39" s="26"/>
      <c r="F39" s="26" t="s">
        <v>55</v>
      </c>
      <c r="G39" s="26" t="s">
        <v>105</v>
      </c>
      <c r="H39" s="79"/>
      <c r="I39" s="26"/>
      <c r="J39" s="26"/>
      <c r="K39" s="26" t="s">
        <v>55</v>
      </c>
      <c r="L39" s="79"/>
      <c r="M39" s="26" t="s">
        <v>105</v>
      </c>
      <c r="N39" s="25"/>
    </row>
    <row r="40" ht="12.75">
      <c r="M40" s="91"/>
    </row>
  </sheetData>
  <sheetProtection password="C66D" sheet="1" objects="1" scenarios="1" autoFilter="0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Header>&amp;C&amp;"Arial Cyr,полужирный"Таблица чемпионата ЛДФ
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0"/>
  <sheetViews>
    <sheetView workbookViewId="0" topLeftCell="A1">
      <selection activeCell="Q21" sqref="Q21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9" width="5.00390625" style="1" customWidth="1"/>
    <col min="10" max="10" width="4.75390625" style="1" customWidth="1"/>
    <col min="11" max="18" width="4.75390625" style="0" customWidth="1"/>
  </cols>
  <sheetData>
    <row r="3" ht="13.5" thickBot="1"/>
    <row r="4" spans="1:10" ht="16.5" customHeight="1" thickBot="1">
      <c r="A4" s="136"/>
      <c r="B4" s="131"/>
      <c r="C4" s="145" t="s">
        <v>0</v>
      </c>
      <c r="D4" s="133" t="s">
        <v>1</v>
      </c>
      <c r="E4" s="133" t="s">
        <v>2</v>
      </c>
      <c r="F4" s="133" t="s">
        <v>3</v>
      </c>
      <c r="G4" s="133" t="s">
        <v>4</v>
      </c>
      <c r="H4" s="133" t="s">
        <v>5</v>
      </c>
      <c r="I4" s="146" t="s">
        <v>6</v>
      </c>
      <c r="J4" s="135" t="s">
        <v>7</v>
      </c>
    </row>
    <row r="5" spans="1:11" ht="16.5" customHeight="1">
      <c r="A5" s="130">
        <v>1</v>
      </c>
      <c r="B5" s="28" t="s">
        <v>78</v>
      </c>
      <c r="C5" s="32">
        <f aca="true" t="shared" si="0" ref="C5:C16">SUM(D5:F5)</f>
        <v>15</v>
      </c>
      <c r="D5" s="30">
        <v>10</v>
      </c>
      <c r="E5" s="30">
        <v>2</v>
      </c>
      <c r="F5" s="30">
        <v>3</v>
      </c>
      <c r="G5" s="139">
        <v>68</v>
      </c>
      <c r="H5" s="30">
        <v>28</v>
      </c>
      <c r="I5" s="125">
        <f aca="true" t="shared" si="1" ref="I5:I16">G5-H5</f>
        <v>40</v>
      </c>
      <c r="J5" s="27">
        <f aca="true" t="shared" si="2" ref="J5:J17">D5*3+E5</f>
        <v>32</v>
      </c>
      <c r="K5" s="13" t="s">
        <v>115</v>
      </c>
    </row>
    <row r="6" spans="1:11" ht="16.5" customHeight="1">
      <c r="A6" s="27">
        <v>2</v>
      </c>
      <c r="B6" s="28" t="s">
        <v>84</v>
      </c>
      <c r="C6" s="32">
        <f>SUM(D6:F6)</f>
        <v>14</v>
      </c>
      <c r="D6" s="30">
        <v>10</v>
      </c>
      <c r="E6" s="30">
        <v>0</v>
      </c>
      <c r="F6" s="30">
        <v>4</v>
      </c>
      <c r="G6" s="30">
        <v>48</v>
      </c>
      <c r="H6" s="30">
        <v>27</v>
      </c>
      <c r="I6" s="125">
        <f>G6-H6</f>
        <v>21</v>
      </c>
      <c r="J6" s="27">
        <f>D6*3+E6</f>
        <v>30</v>
      </c>
      <c r="K6" s="13" t="s">
        <v>107</v>
      </c>
    </row>
    <row r="7" spans="1:11" ht="16.5" customHeight="1">
      <c r="A7" s="51">
        <v>3</v>
      </c>
      <c r="B7" s="52" t="s">
        <v>75</v>
      </c>
      <c r="C7" s="54">
        <f>SUM(D7:F7)</f>
        <v>15</v>
      </c>
      <c r="D7" s="53">
        <v>9</v>
      </c>
      <c r="E7" s="53">
        <v>1</v>
      </c>
      <c r="F7" s="53">
        <v>5</v>
      </c>
      <c r="G7" s="53">
        <v>61</v>
      </c>
      <c r="H7" s="53">
        <v>26</v>
      </c>
      <c r="I7" s="127">
        <f>G7-H7</f>
        <v>35</v>
      </c>
      <c r="J7" s="51">
        <f>D7*3+E7</f>
        <v>28</v>
      </c>
      <c r="K7" s="13" t="s">
        <v>106</v>
      </c>
    </row>
    <row r="8" spans="1:11" ht="16.5" customHeight="1">
      <c r="A8" s="51">
        <v>4</v>
      </c>
      <c r="B8" s="52" t="s">
        <v>77</v>
      </c>
      <c r="C8" s="54">
        <f t="shared" si="0"/>
        <v>15</v>
      </c>
      <c r="D8" s="53">
        <v>8</v>
      </c>
      <c r="E8" s="53">
        <v>3</v>
      </c>
      <c r="F8" s="53">
        <v>4</v>
      </c>
      <c r="G8" s="53">
        <v>57</v>
      </c>
      <c r="H8" s="53">
        <v>43</v>
      </c>
      <c r="I8" s="127">
        <f t="shared" si="1"/>
        <v>14</v>
      </c>
      <c r="J8" s="51">
        <f t="shared" si="2"/>
        <v>27</v>
      </c>
      <c r="K8" s="13" t="s">
        <v>90</v>
      </c>
    </row>
    <row r="9" spans="1:11" ht="16.5" customHeight="1">
      <c r="A9" s="51">
        <v>5</v>
      </c>
      <c r="B9" s="52" t="s">
        <v>79</v>
      </c>
      <c r="C9" s="54">
        <f t="shared" si="0"/>
        <v>14</v>
      </c>
      <c r="D9" s="53">
        <v>8</v>
      </c>
      <c r="E9" s="53">
        <v>3</v>
      </c>
      <c r="F9" s="53">
        <v>3</v>
      </c>
      <c r="G9" s="53">
        <v>44</v>
      </c>
      <c r="H9" s="53">
        <v>23</v>
      </c>
      <c r="I9" s="127">
        <f t="shared" si="1"/>
        <v>21</v>
      </c>
      <c r="J9" s="51">
        <f t="shared" si="2"/>
        <v>27</v>
      </c>
      <c r="K9" s="13" t="s">
        <v>104</v>
      </c>
    </row>
    <row r="10" spans="1:11" ht="16.5" customHeight="1">
      <c r="A10" s="51">
        <v>6</v>
      </c>
      <c r="B10" s="52" t="s">
        <v>80</v>
      </c>
      <c r="C10" s="54">
        <f t="shared" si="0"/>
        <v>15</v>
      </c>
      <c r="D10" s="53">
        <v>7</v>
      </c>
      <c r="E10" s="53">
        <v>2</v>
      </c>
      <c r="F10" s="53">
        <v>6</v>
      </c>
      <c r="G10" s="53">
        <v>34</v>
      </c>
      <c r="H10" s="53">
        <v>33</v>
      </c>
      <c r="I10" s="127">
        <f t="shared" si="1"/>
        <v>1</v>
      </c>
      <c r="J10" s="51">
        <f t="shared" si="2"/>
        <v>23</v>
      </c>
      <c r="K10" s="13" t="s">
        <v>114</v>
      </c>
    </row>
    <row r="11" spans="1:11" ht="16.5" customHeight="1">
      <c r="A11" s="51">
        <v>7</v>
      </c>
      <c r="B11" s="52" t="s">
        <v>83</v>
      </c>
      <c r="C11" s="54">
        <f t="shared" si="0"/>
        <v>15</v>
      </c>
      <c r="D11" s="53">
        <v>7</v>
      </c>
      <c r="E11" s="53">
        <v>0</v>
      </c>
      <c r="F11" s="53">
        <v>8</v>
      </c>
      <c r="G11" s="53">
        <v>46</v>
      </c>
      <c r="H11" s="53">
        <v>75</v>
      </c>
      <c r="I11" s="127">
        <f t="shared" si="1"/>
        <v>-29</v>
      </c>
      <c r="J11" s="51">
        <f t="shared" si="2"/>
        <v>21</v>
      </c>
      <c r="K11" s="13" t="s">
        <v>119</v>
      </c>
    </row>
    <row r="12" spans="1:11" ht="16.5" customHeight="1">
      <c r="A12" s="51">
        <v>8</v>
      </c>
      <c r="B12" s="52" t="s">
        <v>76</v>
      </c>
      <c r="C12" s="54">
        <f>SUM(D12:F12)</f>
        <v>15</v>
      </c>
      <c r="D12" s="53">
        <v>5</v>
      </c>
      <c r="E12" s="53">
        <v>1</v>
      </c>
      <c r="F12" s="53">
        <v>9</v>
      </c>
      <c r="G12" s="53">
        <v>33</v>
      </c>
      <c r="H12" s="53">
        <v>32</v>
      </c>
      <c r="I12" s="127">
        <f>G12-H12</f>
        <v>1</v>
      </c>
      <c r="J12" s="51">
        <f>D12*3+E12</f>
        <v>16</v>
      </c>
      <c r="K12" s="13" t="s">
        <v>107</v>
      </c>
    </row>
    <row r="13" spans="1:11" ht="16.5" customHeight="1">
      <c r="A13" s="51">
        <v>9</v>
      </c>
      <c r="B13" s="52" t="s">
        <v>74</v>
      </c>
      <c r="C13" s="54">
        <f>SUM(D13:F13)</f>
        <v>14</v>
      </c>
      <c r="D13" s="53">
        <v>5</v>
      </c>
      <c r="E13" s="53">
        <v>0</v>
      </c>
      <c r="F13" s="53">
        <v>9</v>
      </c>
      <c r="G13" s="53">
        <v>35</v>
      </c>
      <c r="H13" s="53">
        <v>62</v>
      </c>
      <c r="I13" s="127">
        <f>G13-H13</f>
        <v>-27</v>
      </c>
      <c r="J13" s="51">
        <f>D13*3+E13</f>
        <v>15</v>
      </c>
      <c r="K13" s="13" t="s">
        <v>105</v>
      </c>
    </row>
    <row r="14" spans="1:11" ht="16.5" customHeight="1">
      <c r="A14" s="51">
        <v>10</v>
      </c>
      <c r="B14" s="52" t="s">
        <v>81</v>
      </c>
      <c r="C14" s="54">
        <f>SUM(D14:F14)</f>
        <v>15</v>
      </c>
      <c r="D14" s="53">
        <v>5</v>
      </c>
      <c r="E14" s="53">
        <v>0</v>
      </c>
      <c r="F14" s="53">
        <v>10</v>
      </c>
      <c r="G14" s="53">
        <v>27</v>
      </c>
      <c r="H14" s="53">
        <v>42</v>
      </c>
      <c r="I14" s="127">
        <f>G14-H14</f>
        <v>-15</v>
      </c>
      <c r="J14" s="51">
        <f>D14*3+E14</f>
        <v>15</v>
      </c>
      <c r="K14" s="13" t="s">
        <v>106</v>
      </c>
    </row>
    <row r="15" spans="1:11" ht="16.5" customHeight="1">
      <c r="A15" s="33">
        <v>11</v>
      </c>
      <c r="B15" s="34" t="s">
        <v>82</v>
      </c>
      <c r="C15" s="38">
        <f t="shared" si="0"/>
        <v>13</v>
      </c>
      <c r="D15" s="36">
        <v>3</v>
      </c>
      <c r="E15" s="36">
        <v>3</v>
      </c>
      <c r="F15" s="36">
        <v>7</v>
      </c>
      <c r="G15" s="141">
        <v>33</v>
      </c>
      <c r="H15" s="36">
        <v>59</v>
      </c>
      <c r="I15" s="128">
        <f t="shared" si="1"/>
        <v>-26</v>
      </c>
      <c r="J15" s="33">
        <f t="shared" si="2"/>
        <v>12</v>
      </c>
      <c r="K15" s="13" t="s">
        <v>90</v>
      </c>
    </row>
    <row r="16" spans="1:11" ht="16.5" customHeight="1" thickBot="1">
      <c r="A16" s="39">
        <v>12</v>
      </c>
      <c r="B16" s="40" t="s">
        <v>168</v>
      </c>
      <c r="C16" s="44">
        <f t="shared" si="0"/>
        <v>14</v>
      </c>
      <c r="D16" s="42">
        <v>2</v>
      </c>
      <c r="E16" s="42">
        <v>1</v>
      </c>
      <c r="F16" s="42">
        <v>11</v>
      </c>
      <c r="G16" s="42">
        <v>19</v>
      </c>
      <c r="H16" s="42">
        <v>55</v>
      </c>
      <c r="I16" s="129">
        <f t="shared" si="1"/>
        <v>-36</v>
      </c>
      <c r="J16" s="39">
        <f t="shared" si="2"/>
        <v>7</v>
      </c>
      <c r="K16" s="13" t="s">
        <v>118</v>
      </c>
    </row>
    <row r="17" spans="3:10" ht="12.75">
      <c r="C17" s="50">
        <f aca="true" t="shared" si="3" ref="C17:I17">SUM(C$5:C$16)</f>
        <v>174</v>
      </c>
      <c r="D17" s="50">
        <f t="shared" si="3"/>
        <v>79</v>
      </c>
      <c r="E17" s="50">
        <f t="shared" si="3"/>
        <v>16</v>
      </c>
      <c r="F17" s="50">
        <f t="shared" si="3"/>
        <v>79</v>
      </c>
      <c r="G17" s="50">
        <f t="shared" si="3"/>
        <v>505</v>
      </c>
      <c r="H17" s="50">
        <f t="shared" si="3"/>
        <v>505</v>
      </c>
      <c r="I17" s="50">
        <f t="shared" si="3"/>
        <v>0</v>
      </c>
      <c r="J17" s="55">
        <f t="shared" si="2"/>
        <v>253</v>
      </c>
    </row>
    <row r="20" spans="2:3" ht="12.75">
      <c r="B20" t="s">
        <v>25</v>
      </c>
      <c r="C20" s="1">
        <f>G17-'тур 14'!C22</f>
        <v>24</v>
      </c>
    </row>
    <row r="21" spans="2:3" ht="12.75">
      <c r="B21" t="s">
        <v>24</v>
      </c>
      <c r="C21" s="1">
        <f>C20/6</f>
        <v>4</v>
      </c>
    </row>
    <row r="22" spans="2:3" ht="12.75">
      <c r="B22" t="s">
        <v>26</v>
      </c>
      <c r="C22" s="1">
        <f>G17</f>
        <v>505</v>
      </c>
    </row>
    <row r="23" spans="2:3" ht="12.75">
      <c r="B23" t="s">
        <v>24</v>
      </c>
      <c r="C23" s="1">
        <f>C22*2/C17</f>
        <v>5.804597701149425</v>
      </c>
    </row>
    <row r="26" ht="13.5" thickBot="1"/>
    <row r="27" spans="3:14" ht="13.5" thickBot="1">
      <c r="C27" s="90">
        <v>1</v>
      </c>
      <c r="D27" s="90">
        <v>2</v>
      </c>
      <c r="E27" s="90">
        <v>3</v>
      </c>
      <c r="F27" s="90">
        <v>4</v>
      </c>
      <c r="G27" s="90">
        <v>5</v>
      </c>
      <c r="H27" s="90">
        <v>6</v>
      </c>
      <c r="I27" s="90">
        <v>7</v>
      </c>
      <c r="J27" s="90">
        <v>8</v>
      </c>
      <c r="K27" s="90">
        <v>9</v>
      </c>
      <c r="L27" s="90">
        <v>10</v>
      </c>
      <c r="M27" s="90">
        <v>11</v>
      </c>
      <c r="N27" s="90">
        <v>12</v>
      </c>
    </row>
    <row r="28" spans="1:14" ht="14.25">
      <c r="A28" s="89">
        <v>1</v>
      </c>
      <c r="B28" s="85" t="s">
        <v>74</v>
      </c>
      <c r="C28" s="24"/>
      <c r="D28" s="78"/>
      <c r="E28" s="78" t="s">
        <v>105</v>
      </c>
      <c r="F28" s="78" t="s">
        <v>184</v>
      </c>
      <c r="G28" s="78" t="s">
        <v>105</v>
      </c>
      <c r="H28" s="78" t="s">
        <v>106</v>
      </c>
      <c r="I28" s="78" t="s">
        <v>105</v>
      </c>
      <c r="J28" s="78" t="s">
        <v>119</v>
      </c>
      <c r="K28" s="78" t="s">
        <v>108</v>
      </c>
      <c r="L28" s="78" t="s">
        <v>208</v>
      </c>
      <c r="M28" s="78"/>
      <c r="N28" s="78"/>
    </row>
    <row r="29" spans="1:14" ht="14.25">
      <c r="A29" s="51">
        <v>2</v>
      </c>
      <c r="B29" s="52" t="s">
        <v>75</v>
      </c>
      <c r="C29" s="80" t="s">
        <v>164</v>
      </c>
      <c r="D29" s="25"/>
      <c r="E29" s="26" t="s">
        <v>101</v>
      </c>
      <c r="F29" s="26"/>
      <c r="G29" s="26" t="s">
        <v>106</v>
      </c>
      <c r="H29" s="79"/>
      <c r="I29" s="26" t="s">
        <v>101</v>
      </c>
      <c r="J29" s="26" t="s">
        <v>182</v>
      </c>
      <c r="K29" s="26" t="s">
        <v>55</v>
      </c>
      <c r="L29" s="79"/>
      <c r="M29" s="79" t="s">
        <v>95</v>
      </c>
      <c r="N29" s="79" t="s">
        <v>233</v>
      </c>
    </row>
    <row r="30" spans="1:14" ht="14.25">
      <c r="A30" s="51">
        <v>3</v>
      </c>
      <c r="B30" s="52" t="s">
        <v>76</v>
      </c>
      <c r="C30" s="80" t="s">
        <v>98</v>
      </c>
      <c r="D30" s="26" t="s">
        <v>107</v>
      </c>
      <c r="E30" s="25"/>
      <c r="F30" s="26" t="s">
        <v>55</v>
      </c>
      <c r="G30" s="26"/>
      <c r="H30" s="79" t="s">
        <v>118</v>
      </c>
      <c r="I30" s="26"/>
      <c r="J30" s="26" t="s">
        <v>55</v>
      </c>
      <c r="K30" s="79" t="s">
        <v>90</v>
      </c>
      <c r="L30" s="79" t="s">
        <v>95</v>
      </c>
      <c r="M30" s="26"/>
      <c r="N30" s="26" t="s">
        <v>115</v>
      </c>
    </row>
    <row r="31" spans="1:14" ht="14.25">
      <c r="A31" s="51">
        <v>4</v>
      </c>
      <c r="B31" s="52" t="s">
        <v>77</v>
      </c>
      <c r="C31" s="80"/>
      <c r="D31" s="26" t="s">
        <v>90</v>
      </c>
      <c r="E31" s="26"/>
      <c r="F31" s="25"/>
      <c r="G31" s="26"/>
      <c r="H31" s="79" t="s">
        <v>87</v>
      </c>
      <c r="I31" s="26" t="s">
        <v>107</v>
      </c>
      <c r="J31" s="26" t="s">
        <v>104</v>
      </c>
      <c r="K31" s="26" t="s">
        <v>112</v>
      </c>
      <c r="L31" s="79" t="s">
        <v>222</v>
      </c>
      <c r="M31" s="26" t="s">
        <v>118</v>
      </c>
      <c r="N31" s="26" t="s">
        <v>94</v>
      </c>
    </row>
    <row r="32" spans="1:14" ht="14.25">
      <c r="A32" s="51">
        <v>5</v>
      </c>
      <c r="B32" s="52" t="s">
        <v>78</v>
      </c>
      <c r="C32" s="80" t="s">
        <v>198</v>
      </c>
      <c r="D32" s="26"/>
      <c r="E32" s="26" t="s">
        <v>119</v>
      </c>
      <c r="F32" s="26"/>
      <c r="G32" s="25"/>
      <c r="H32" s="79"/>
      <c r="I32" s="26" t="s">
        <v>87</v>
      </c>
      <c r="J32" s="26" t="s">
        <v>71</v>
      </c>
      <c r="K32" s="26"/>
      <c r="L32" s="79" t="s">
        <v>235</v>
      </c>
      <c r="M32" s="26" t="s">
        <v>93</v>
      </c>
      <c r="N32" s="26" t="s">
        <v>90</v>
      </c>
    </row>
    <row r="33" spans="1:14" ht="14.25">
      <c r="A33" s="51">
        <v>6</v>
      </c>
      <c r="B33" s="52" t="s">
        <v>79</v>
      </c>
      <c r="C33" s="80"/>
      <c r="D33" s="79" t="s">
        <v>22</v>
      </c>
      <c r="E33" s="79" t="s">
        <v>107</v>
      </c>
      <c r="F33" s="79"/>
      <c r="G33" s="79" t="s">
        <v>55</v>
      </c>
      <c r="H33" s="25"/>
      <c r="I33" s="79" t="s">
        <v>110</v>
      </c>
      <c r="J33" s="79" t="s">
        <v>101</v>
      </c>
      <c r="K33" s="79"/>
      <c r="L33" s="79"/>
      <c r="M33" s="79" t="s">
        <v>55</v>
      </c>
      <c r="N33" s="79"/>
    </row>
    <row r="34" spans="1:14" ht="14.25">
      <c r="A34" s="51">
        <v>7</v>
      </c>
      <c r="B34" s="52" t="s">
        <v>80</v>
      </c>
      <c r="C34" s="80" t="s">
        <v>28</v>
      </c>
      <c r="D34" s="26" t="s">
        <v>99</v>
      </c>
      <c r="E34" s="26"/>
      <c r="F34" s="26" t="s">
        <v>97</v>
      </c>
      <c r="G34" s="26" t="s">
        <v>114</v>
      </c>
      <c r="H34" s="79" t="s">
        <v>87</v>
      </c>
      <c r="I34" s="25"/>
      <c r="J34" s="26"/>
      <c r="K34" s="26"/>
      <c r="L34" s="79" t="s">
        <v>116</v>
      </c>
      <c r="M34" s="26"/>
      <c r="N34" s="26" t="s">
        <v>22</v>
      </c>
    </row>
    <row r="35" spans="1:14" ht="14.25">
      <c r="A35" s="51">
        <v>8</v>
      </c>
      <c r="B35" s="52" t="s">
        <v>81</v>
      </c>
      <c r="C35" s="80"/>
      <c r="D35" s="26"/>
      <c r="E35" s="26" t="s">
        <v>119</v>
      </c>
      <c r="F35" s="26"/>
      <c r="G35" s="26" t="s">
        <v>183</v>
      </c>
      <c r="H35" s="79" t="s">
        <v>72</v>
      </c>
      <c r="I35" s="26" t="s">
        <v>28</v>
      </c>
      <c r="J35" s="25"/>
      <c r="K35" s="26"/>
      <c r="L35" s="79" t="s">
        <v>110</v>
      </c>
      <c r="M35" s="26" t="s">
        <v>115</v>
      </c>
      <c r="N35" s="26" t="s">
        <v>100</v>
      </c>
    </row>
    <row r="36" spans="1:14" ht="14.25">
      <c r="A36" s="51">
        <v>9</v>
      </c>
      <c r="B36" s="52" t="s">
        <v>82</v>
      </c>
      <c r="C36" s="80" t="s">
        <v>104</v>
      </c>
      <c r="D36" s="26" t="s">
        <v>91</v>
      </c>
      <c r="E36" s="26" t="s">
        <v>21</v>
      </c>
      <c r="F36" s="26" t="s">
        <v>90</v>
      </c>
      <c r="G36" s="26" t="s">
        <v>105</v>
      </c>
      <c r="H36" s="79" t="s">
        <v>90</v>
      </c>
      <c r="I36" s="26" t="s">
        <v>118</v>
      </c>
      <c r="J36" s="26"/>
      <c r="K36" s="25"/>
      <c r="L36" s="79"/>
      <c r="M36" s="26"/>
      <c r="N36" s="26"/>
    </row>
    <row r="37" spans="1:14" ht="14.25">
      <c r="A37" s="51">
        <v>10</v>
      </c>
      <c r="B37" s="52" t="s">
        <v>83</v>
      </c>
      <c r="C37" s="80"/>
      <c r="D37" s="79"/>
      <c r="E37" s="79"/>
      <c r="F37" s="79" t="s">
        <v>21</v>
      </c>
      <c r="G37" s="79" t="s">
        <v>88</v>
      </c>
      <c r="H37" s="79" t="s">
        <v>94</v>
      </c>
      <c r="I37" s="79"/>
      <c r="J37" s="79" t="s">
        <v>198</v>
      </c>
      <c r="K37" s="79" t="s">
        <v>166</v>
      </c>
      <c r="L37" s="25"/>
      <c r="M37" s="79" t="s">
        <v>119</v>
      </c>
      <c r="N37" s="79" t="s">
        <v>104</v>
      </c>
    </row>
    <row r="38" spans="1:14" ht="14.25">
      <c r="A38" s="51">
        <v>11</v>
      </c>
      <c r="B38" s="52" t="s">
        <v>84</v>
      </c>
      <c r="C38" s="80"/>
      <c r="D38" s="79" t="s">
        <v>72</v>
      </c>
      <c r="E38" s="26" t="s">
        <v>27</v>
      </c>
      <c r="F38" s="26" t="s">
        <v>92</v>
      </c>
      <c r="G38" s="26" t="s">
        <v>71</v>
      </c>
      <c r="H38" s="79"/>
      <c r="I38" s="26" t="s">
        <v>107</v>
      </c>
      <c r="J38" s="26" t="s">
        <v>107</v>
      </c>
      <c r="K38" s="26"/>
      <c r="L38" s="79" t="s">
        <v>103</v>
      </c>
      <c r="M38" s="25"/>
      <c r="N38" s="26"/>
    </row>
    <row r="39" spans="1:14" ht="15" thickBot="1">
      <c r="A39" s="51">
        <v>12</v>
      </c>
      <c r="B39" s="86" t="s">
        <v>168</v>
      </c>
      <c r="C39" s="80" t="s">
        <v>72</v>
      </c>
      <c r="D39" s="79" t="s">
        <v>23</v>
      </c>
      <c r="E39" s="26"/>
      <c r="F39" s="26" t="s">
        <v>55</v>
      </c>
      <c r="G39" s="26" t="s">
        <v>105</v>
      </c>
      <c r="H39" s="79"/>
      <c r="I39" s="26"/>
      <c r="J39" s="26"/>
      <c r="K39" s="26" t="s">
        <v>55</v>
      </c>
      <c r="L39" s="79" t="s">
        <v>118</v>
      </c>
      <c r="M39" s="26" t="s">
        <v>105</v>
      </c>
      <c r="N39" s="25"/>
    </row>
    <row r="40" ht="12.75">
      <c r="M40" s="91"/>
    </row>
  </sheetData>
  <sheetProtection password="C66D" sheet="1" objects="1" scenarios="1" autoFilter="0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Header>&amp;C&amp;"Arial Cyr,полужирный"Таблица чемпионата ЛДФ
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0"/>
  <sheetViews>
    <sheetView workbookViewId="0" topLeftCell="A1">
      <selection activeCell="C21" sqref="C21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9" width="5.00390625" style="1" customWidth="1"/>
    <col min="10" max="10" width="4.75390625" style="1" customWidth="1"/>
    <col min="11" max="18" width="4.75390625" style="0" customWidth="1"/>
  </cols>
  <sheetData>
    <row r="3" ht="13.5" thickBot="1"/>
    <row r="4" spans="1:10" ht="16.5" customHeight="1" thickBot="1">
      <c r="A4" s="136"/>
      <c r="B4" s="131"/>
      <c r="C4" s="145" t="s">
        <v>0</v>
      </c>
      <c r="D4" s="133" t="s">
        <v>1</v>
      </c>
      <c r="E4" s="133" t="s">
        <v>2</v>
      </c>
      <c r="F4" s="133" t="s">
        <v>3</v>
      </c>
      <c r="G4" s="133" t="s">
        <v>4</v>
      </c>
      <c r="H4" s="133" t="s">
        <v>5</v>
      </c>
      <c r="I4" s="146" t="s">
        <v>6</v>
      </c>
      <c r="J4" s="135" t="s">
        <v>7</v>
      </c>
    </row>
    <row r="5" spans="1:11" ht="16.5" customHeight="1">
      <c r="A5" s="130">
        <v>1</v>
      </c>
      <c r="B5" s="28" t="s">
        <v>78</v>
      </c>
      <c r="C5" s="32">
        <f aca="true" t="shared" si="0" ref="C5:C16">SUM(D5:F5)</f>
        <v>16</v>
      </c>
      <c r="D5" s="30">
        <v>11</v>
      </c>
      <c r="E5" s="30">
        <v>2</v>
      </c>
      <c r="F5" s="30">
        <v>3</v>
      </c>
      <c r="G5" s="139">
        <v>72</v>
      </c>
      <c r="H5" s="30">
        <v>28</v>
      </c>
      <c r="I5" s="125">
        <f aca="true" t="shared" si="1" ref="I5:I16">G5-H5</f>
        <v>44</v>
      </c>
      <c r="J5" s="27">
        <f aca="true" t="shared" si="2" ref="J5:J17">D5*3+E5</f>
        <v>35</v>
      </c>
      <c r="K5" s="13" t="s">
        <v>22</v>
      </c>
    </row>
    <row r="6" spans="1:11" ht="16.5" customHeight="1">
      <c r="A6" s="27">
        <v>2</v>
      </c>
      <c r="B6" s="28" t="s">
        <v>84</v>
      </c>
      <c r="C6" s="32">
        <f t="shared" si="0"/>
        <v>15</v>
      </c>
      <c r="D6" s="30">
        <v>11</v>
      </c>
      <c r="E6" s="30">
        <v>0</v>
      </c>
      <c r="F6" s="30">
        <v>4</v>
      </c>
      <c r="G6" s="30">
        <v>56</v>
      </c>
      <c r="H6" s="30">
        <v>29</v>
      </c>
      <c r="I6" s="125">
        <f t="shared" si="1"/>
        <v>27</v>
      </c>
      <c r="J6" s="27">
        <f t="shared" si="2"/>
        <v>33</v>
      </c>
      <c r="K6" s="13" t="s">
        <v>255</v>
      </c>
    </row>
    <row r="7" spans="1:11" ht="16.5" customHeight="1">
      <c r="A7" s="51">
        <v>3</v>
      </c>
      <c r="B7" s="52" t="s">
        <v>75</v>
      </c>
      <c r="C7" s="54">
        <f t="shared" si="0"/>
        <v>16</v>
      </c>
      <c r="D7" s="53">
        <v>10</v>
      </c>
      <c r="E7" s="53">
        <v>1</v>
      </c>
      <c r="F7" s="53">
        <v>5</v>
      </c>
      <c r="G7" s="53">
        <v>64</v>
      </c>
      <c r="H7" s="53">
        <v>28</v>
      </c>
      <c r="I7" s="127">
        <f t="shared" si="1"/>
        <v>36</v>
      </c>
      <c r="J7" s="51">
        <f t="shared" si="2"/>
        <v>31</v>
      </c>
      <c r="K7" s="13" t="s">
        <v>94</v>
      </c>
    </row>
    <row r="8" spans="1:11" ht="16.5" customHeight="1">
      <c r="A8" s="51">
        <v>4</v>
      </c>
      <c r="B8" s="52" t="s">
        <v>77</v>
      </c>
      <c r="C8" s="54">
        <f t="shared" si="0"/>
        <v>16</v>
      </c>
      <c r="D8" s="53">
        <v>8</v>
      </c>
      <c r="E8" s="53">
        <v>3</v>
      </c>
      <c r="F8" s="53">
        <v>5</v>
      </c>
      <c r="G8" s="53">
        <v>57</v>
      </c>
      <c r="H8" s="53">
        <v>45</v>
      </c>
      <c r="I8" s="127">
        <f t="shared" si="1"/>
        <v>12</v>
      </c>
      <c r="J8" s="51">
        <f t="shared" si="2"/>
        <v>27</v>
      </c>
      <c r="K8" s="13" t="s">
        <v>100</v>
      </c>
    </row>
    <row r="9" spans="1:11" ht="16.5" customHeight="1">
      <c r="A9" s="51">
        <v>5</v>
      </c>
      <c r="B9" s="52" t="s">
        <v>79</v>
      </c>
      <c r="C9" s="54">
        <f t="shared" si="0"/>
        <v>15</v>
      </c>
      <c r="D9" s="53">
        <v>8</v>
      </c>
      <c r="E9" s="53">
        <v>3</v>
      </c>
      <c r="F9" s="53">
        <v>4</v>
      </c>
      <c r="G9" s="53">
        <v>46</v>
      </c>
      <c r="H9" s="53">
        <v>26</v>
      </c>
      <c r="I9" s="127">
        <f t="shared" si="1"/>
        <v>20</v>
      </c>
      <c r="J9" s="51">
        <f t="shared" si="2"/>
        <v>27</v>
      </c>
      <c r="K9" s="13" t="s">
        <v>95</v>
      </c>
    </row>
    <row r="10" spans="1:11" ht="16.5" customHeight="1">
      <c r="A10" s="51">
        <v>6</v>
      </c>
      <c r="B10" s="52" t="s">
        <v>83</v>
      </c>
      <c r="C10" s="54">
        <f>SUM(D10:F10)</f>
        <v>16</v>
      </c>
      <c r="D10" s="53">
        <v>8</v>
      </c>
      <c r="E10" s="53">
        <v>0</v>
      </c>
      <c r="F10" s="53">
        <v>8</v>
      </c>
      <c r="G10" s="53">
        <v>48</v>
      </c>
      <c r="H10" s="53">
        <v>76</v>
      </c>
      <c r="I10" s="127">
        <f>G10-H10</f>
        <v>-28</v>
      </c>
      <c r="J10" s="51">
        <f>D10*3+E10</f>
        <v>24</v>
      </c>
      <c r="K10" s="13" t="s">
        <v>107</v>
      </c>
    </row>
    <row r="11" spans="1:11" ht="16.5" customHeight="1">
      <c r="A11" s="51">
        <v>7</v>
      </c>
      <c r="B11" s="52" t="s">
        <v>80</v>
      </c>
      <c r="C11" s="54">
        <f>SUM(D11:F11)</f>
        <v>16</v>
      </c>
      <c r="D11" s="53">
        <v>7</v>
      </c>
      <c r="E11" s="53">
        <v>2</v>
      </c>
      <c r="F11" s="53">
        <v>7</v>
      </c>
      <c r="G11" s="53">
        <v>35</v>
      </c>
      <c r="H11" s="53">
        <v>35</v>
      </c>
      <c r="I11" s="127">
        <f>G11-H11</f>
        <v>0</v>
      </c>
      <c r="J11" s="51">
        <f>D11*3+E11</f>
        <v>23</v>
      </c>
      <c r="K11" s="13" t="s">
        <v>106</v>
      </c>
    </row>
    <row r="12" spans="1:11" ht="16.5" customHeight="1">
      <c r="A12" s="51">
        <v>8</v>
      </c>
      <c r="B12" s="52" t="s">
        <v>76</v>
      </c>
      <c r="C12" s="54">
        <f t="shared" si="0"/>
        <v>16</v>
      </c>
      <c r="D12" s="53">
        <v>6</v>
      </c>
      <c r="E12" s="53">
        <v>1</v>
      </c>
      <c r="F12" s="53">
        <v>9</v>
      </c>
      <c r="G12" s="53">
        <v>35</v>
      </c>
      <c r="H12" s="53">
        <v>32</v>
      </c>
      <c r="I12" s="127">
        <f t="shared" si="1"/>
        <v>3</v>
      </c>
      <c r="J12" s="51">
        <f t="shared" si="2"/>
        <v>19</v>
      </c>
      <c r="K12" s="13" t="s">
        <v>101</v>
      </c>
    </row>
    <row r="13" spans="1:11" ht="16.5" customHeight="1">
      <c r="A13" s="51">
        <v>9</v>
      </c>
      <c r="B13" s="52" t="s">
        <v>81</v>
      </c>
      <c r="C13" s="54">
        <f>SUM(D13:F13)</f>
        <v>16</v>
      </c>
      <c r="D13" s="53">
        <v>6</v>
      </c>
      <c r="E13" s="53">
        <v>0</v>
      </c>
      <c r="F13" s="53">
        <v>10</v>
      </c>
      <c r="G13" s="53">
        <v>32</v>
      </c>
      <c r="H13" s="53">
        <v>42</v>
      </c>
      <c r="I13" s="127">
        <f>G13-H13</f>
        <v>-10</v>
      </c>
      <c r="J13" s="51">
        <f>D13*3+E13</f>
        <v>18</v>
      </c>
      <c r="K13" s="13" t="s">
        <v>104</v>
      </c>
    </row>
    <row r="14" spans="1:12" ht="16.5" customHeight="1">
      <c r="A14" s="51">
        <v>10</v>
      </c>
      <c r="B14" s="52" t="s">
        <v>74</v>
      </c>
      <c r="C14" s="54">
        <f>SUM(D14:F14)</f>
        <v>16</v>
      </c>
      <c r="D14" s="53">
        <v>5</v>
      </c>
      <c r="E14" s="53">
        <v>0</v>
      </c>
      <c r="F14" s="53">
        <v>11</v>
      </c>
      <c r="G14" s="53">
        <v>35</v>
      </c>
      <c r="H14" s="53">
        <v>72</v>
      </c>
      <c r="I14" s="127">
        <f>G14-H14</f>
        <v>-37</v>
      </c>
      <c r="J14" s="51">
        <f>D14*3+E14</f>
        <v>15</v>
      </c>
      <c r="K14" s="13" t="s">
        <v>105</v>
      </c>
      <c r="L14" t="s">
        <v>105</v>
      </c>
    </row>
    <row r="15" spans="1:11" ht="16.5" customHeight="1">
      <c r="A15" s="33">
        <v>11</v>
      </c>
      <c r="B15" s="34" t="s">
        <v>82</v>
      </c>
      <c r="C15" s="38">
        <f t="shared" si="0"/>
        <v>14</v>
      </c>
      <c r="D15" s="36">
        <v>3</v>
      </c>
      <c r="E15" s="36">
        <v>3</v>
      </c>
      <c r="F15" s="36">
        <v>8</v>
      </c>
      <c r="G15" s="141">
        <v>33</v>
      </c>
      <c r="H15" s="36">
        <v>63</v>
      </c>
      <c r="I15" s="128">
        <f t="shared" si="1"/>
        <v>-30</v>
      </c>
      <c r="J15" s="33">
        <f t="shared" si="2"/>
        <v>12</v>
      </c>
      <c r="K15" s="13" t="s">
        <v>23</v>
      </c>
    </row>
    <row r="16" spans="1:12" ht="16.5" customHeight="1" thickBot="1">
      <c r="A16" s="39">
        <v>12</v>
      </c>
      <c r="B16" s="40" t="s">
        <v>168</v>
      </c>
      <c r="C16" s="44">
        <f t="shared" si="0"/>
        <v>16</v>
      </c>
      <c r="D16" s="42">
        <v>3</v>
      </c>
      <c r="E16" s="42">
        <v>1</v>
      </c>
      <c r="F16" s="42">
        <v>12</v>
      </c>
      <c r="G16" s="42">
        <v>26</v>
      </c>
      <c r="H16" s="42">
        <v>63</v>
      </c>
      <c r="I16" s="129">
        <f t="shared" si="1"/>
        <v>-37</v>
      </c>
      <c r="J16" s="39">
        <f t="shared" si="2"/>
        <v>10</v>
      </c>
      <c r="K16" s="13" t="s">
        <v>256</v>
      </c>
      <c r="L16" t="s">
        <v>104</v>
      </c>
    </row>
    <row r="17" spans="3:10" ht="12.75">
      <c r="C17" s="50">
        <f aca="true" t="shared" si="3" ref="C17:I17">SUM(C$5:C$16)</f>
        <v>188</v>
      </c>
      <c r="D17" s="50">
        <f t="shared" si="3"/>
        <v>86</v>
      </c>
      <c r="E17" s="50">
        <f t="shared" si="3"/>
        <v>16</v>
      </c>
      <c r="F17" s="50">
        <f t="shared" si="3"/>
        <v>86</v>
      </c>
      <c r="G17" s="50">
        <f t="shared" si="3"/>
        <v>539</v>
      </c>
      <c r="H17" s="50">
        <f t="shared" si="3"/>
        <v>539</v>
      </c>
      <c r="I17" s="50">
        <f t="shared" si="3"/>
        <v>0</v>
      </c>
      <c r="J17" s="55">
        <f t="shared" si="2"/>
        <v>274</v>
      </c>
    </row>
    <row r="20" spans="2:3" ht="12.75">
      <c r="B20" t="s">
        <v>25</v>
      </c>
      <c r="C20" s="1">
        <f>G17-'тур 15'!C22</f>
        <v>34</v>
      </c>
    </row>
    <row r="21" spans="2:3" ht="12.75">
      <c r="B21" t="s">
        <v>24</v>
      </c>
      <c r="C21" s="1">
        <f>C20/7</f>
        <v>4.857142857142857</v>
      </c>
    </row>
    <row r="22" spans="2:3" ht="12.75">
      <c r="B22" t="s">
        <v>26</v>
      </c>
      <c r="C22" s="1">
        <f>G17</f>
        <v>539</v>
      </c>
    </row>
    <row r="23" spans="2:3" ht="12.75">
      <c r="B23" t="s">
        <v>24</v>
      </c>
      <c r="C23" s="1">
        <f>C22*2/C17</f>
        <v>5.73404255319149</v>
      </c>
    </row>
    <row r="26" ht="13.5" thickBot="1"/>
    <row r="27" spans="3:14" ht="13.5" thickBot="1">
      <c r="C27" s="90">
        <v>1</v>
      </c>
      <c r="D27" s="90">
        <v>2</v>
      </c>
      <c r="E27" s="90">
        <v>3</v>
      </c>
      <c r="F27" s="90">
        <v>4</v>
      </c>
      <c r="G27" s="90">
        <v>5</v>
      </c>
      <c r="H27" s="90">
        <v>6</v>
      </c>
      <c r="I27" s="90">
        <v>7</v>
      </c>
      <c r="J27" s="90">
        <v>8</v>
      </c>
      <c r="K27" s="90">
        <v>9</v>
      </c>
      <c r="L27" s="90">
        <v>10</v>
      </c>
      <c r="M27" s="90">
        <v>11</v>
      </c>
      <c r="N27" s="90">
        <v>12</v>
      </c>
    </row>
    <row r="28" spans="1:14" ht="14.25">
      <c r="A28" s="89">
        <v>1</v>
      </c>
      <c r="B28" s="85" t="s">
        <v>74</v>
      </c>
      <c r="C28" s="24"/>
      <c r="D28" s="78"/>
      <c r="E28" s="78" t="s">
        <v>105</v>
      </c>
      <c r="F28" s="78" t="s">
        <v>184</v>
      </c>
      <c r="G28" s="78" t="s">
        <v>105</v>
      </c>
      <c r="H28" s="78" t="s">
        <v>106</v>
      </c>
      <c r="I28" s="78" t="s">
        <v>105</v>
      </c>
      <c r="J28" s="78" t="s">
        <v>119</v>
      </c>
      <c r="K28" s="78" t="s">
        <v>108</v>
      </c>
      <c r="L28" s="78" t="s">
        <v>208</v>
      </c>
      <c r="M28" s="78"/>
      <c r="N28" s="78" t="s">
        <v>105</v>
      </c>
    </row>
    <row r="29" spans="1:14" ht="14.25">
      <c r="A29" s="51">
        <v>2</v>
      </c>
      <c r="B29" s="52" t="s">
        <v>75</v>
      </c>
      <c r="C29" s="80" t="s">
        <v>164</v>
      </c>
      <c r="D29" s="25"/>
      <c r="E29" s="26" t="s">
        <v>101</v>
      </c>
      <c r="F29" s="26"/>
      <c r="G29" s="26" t="s">
        <v>106</v>
      </c>
      <c r="H29" s="79" t="s">
        <v>94</v>
      </c>
      <c r="I29" s="26" t="s">
        <v>101</v>
      </c>
      <c r="J29" s="26" t="s">
        <v>182</v>
      </c>
      <c r="K29" s="26" t="s">
        <v>55</v>
      </c>
      <c r="L29" s="79"/>
      <c r="M29" s="79" t="s">
        <v>95</v>
      </c>
      <c r="N29" s="79" t="s">
        <v>233</v>
      </c>
    </row>
    <row r="30" spans="1:14" ht="14.25">
      <c r="A30" s="51">
        <v>3</v>
      </c>
      <c r="B30" s="52" t="s">
        <v>76</v>
      </c>
      <c r="C30" s="80" t="s">
        <v>98</v>
      </c>
      <c r="D30" s="26" t="s">
        <v>107</v>
      </c>
      <c r="E30" s="25"/>
      <c r="F30" s="26" t="s">
        <v>55</v>
      </c>
      <c r="G30" s="26"/>
      <c r="H30" s="79" t="s">
        <v>118</v>
      </c>
      <c r="I30" s="26"/>
      <c r="J30" s="26" t="s">
        <v>55</v>
      </c>
      <c r="K30" s="79" t="s">
        <v>90</v>
      </c>
      <c r="L30" s="79" t="s">
        <v>95</v>
      </c>
      <c r="M30" s="26"/>
      <c r="N30" s="26" t="s">
        <v>115</v>
      </c>
    </row>
    <row r="31" spans="1:14" ht="14.25">
      <c r="A31" s="51">
        <v>4</v>
      </c>
      <c r="B31" s="52" t="s">
        <v>77</v>
      </c>
      <c r="C31" s="80"/>
      <c r="D31" s="26" t="s">
        <v>90</v>
      </c>
      <c r="E31" s="26" t="s">
        <v>100</v>
      </c>
      <c r="F31" s="25"/>
      <c r="G31" s="26"/>
      <c r="H31" s="79" t="s">
        <v>87</v>
      </c>
      <c r="I31" s="26" t="s">
        <v>107</v>
      </c>
      <c r="J31" s="26" t="s">
        <v>104</v>
      </c>
      <c r="K31" s="26" t="s">
        <v>112</v>
      </c>
      <c r="L31" s="79" t="s">
        <v>222</v>
      </c>
      <c r="M31" s="26" t="s">
        <v>118</v>
      </c>
      <c r="N31" s="26" t="s">
        <v>94</v>
      </c>
    </row>
    <row r="32" spans="1:14" ht="14.25">
      <c r="A32" s="51">
        <v>5</v>
      </c>
      <c r="B32" s="52" t="s">
        <v>78</v>
      </c>
      <c r="C32" s="80" t="s">
        <v>198</v>
      </c>
      <c r="D32" s="26"/>
      <c r="E32" s="26" t="s">
        <v>119</v>
      </c>
      <c r="F32" s="26"/>
      <c r="G32" s="25"/>
      <c r="H32" s="79"/>
      <c r="I32" s="26" t="s">
        <v>87</v>
      </c>
      <c r="J32" s="26" t="s">
        <v>71</v>
      </c>
      <c r="K32" s="26" t="s">
        <v>22</v>
      </c>
      <c r="L32" s="79" t="s">
        <v>235</v>
      </c>
      <c r="M32" s="26" t="s">
        <v>93</v>
      </c>
      <c r="N32" s="26" t="s">
        <v>90</v>
      </c>
    </row>
    <row r="33" spans="1:14" ht="14.25">
      <c r="A33" s="51">
        <v>6</v>
      </c>
      <c r="B33" s="52" t="s">
        <v>79</v>
      </c>
      <c r="C33" s="80"/>
      <c r="D33" s="79" t="s">
        <v>22</v>
      </c>
      <c r="E33" s="79" t="s">
        <v>107</v>
      </c>
      <c r="F33" s="79"/>
      <c r="G33" s="79" t="s">
        <v>55</v>
      </c>
      <c r="H33" s="25"/>
      <c r="I33" s="79" t="s">
        <v>110</v>
      </c>
      <c r="J33" s="79" t="s">
        <v>101</v>
      </c>
      <c r="K33" s="79"/>
      <c r="L33" s="79"/>
      <c r="M33" s="79" t="s">
        <v>55</v>
      </c>
      <c r="N33" s="79"/>
    </row>
    <row r="34" spans="1:14" ht="14.25">
      <c r="A34" s="51">
        <v>7</v>
      </c>
      <c r="B34" s="52" t="s">
        <v>80</v>
      </c>
      <c r="C34" s="80" t="s">
        <v>28</v>
      </c>
      <c r="D34" s="26" t="s">
        <v>99</v>
      </c>
      <c r="E34" s="26"/>
      <c r="F34" s="26" t="s">
        <v>97</v>
      </c>
      <c r="G34" s="26" t="s">
        <v>114</v>
      </c>
      <c r="H34" s="79" t="s">
        <v>87</v>
      </c>
      <c r="I34" s="25"/>
      <c r="J34" s="26"/>
      <c r="K34" s="26"/>
      <c r="L34" s="79" t="s">
        <v>116</v>
      </c>
      <c r="M34" s="26"/>
      <c r="N34" s="26" t="s">
        <v>22</v>
      </c>
    </row>
    <row r="35" spans="1:14" ht="14.25">
      <c r="A35" s="51">
        <v>8</v>
      </c>
      <c r="B35" s="52" t="s">
        <v>81</v>
      </c>
      <c r="C35" s="80" t="s">
        <v>104</v>
      </c>
      <c r="D35" s="26"/>
      <c r="E35" s="26" t="s">
        <v>119</v>
      </c>
      <c r="F35" s="26"/>
      <c r="G35" s="26" t="s">
        <v>183</v>
      </c>
      <c r="H35" s="79" t="s">
        <v>72</v>
      </c>
      <c r="I35" s="26" t="s">
        <v>28</v>
      </c>
      <c r="J35" s="25"/>
      <c r="K35" s="26"/>
      <c r="L35" s="79" t="s">
        <v>110</v>
      </c>
      <c r="M35" s="26" t="s">
        <v>115</v>
      </c>
      <c r="N35" s="26" t="s">
        <v>100</v>
      </c>
    </row>
    <row r="36" spans="1:14" ht="14.25">
      <c r="A36" s="51">
        <v>9</v>
      </c>
      <c r="B36" s="52" t="s">
        <v>82</v>
      </c>
      <c r="C36" s="80" t="s">
        <v>104</v>
      </c>
      <c r="D36" s="26" t="s">
        <v>91</v>
      </c>
      <c r="E36" s="26" t="s">
        <v>21</v>
      </c>
      <c r="F36" s="26" t="s">
        <v>90</v>
      </c>
      <c r="G36" s="26" t="s">
        <v>105</v>
      </c>
      <c r="H36" s="79" t="s">
        <v>90</v>
      </c>
      <c r="I36" s="26" t="s">
        <v>118</v>
      </c>
      <c r="J36" s="26"/>
      <c r="K36" s="25"/>
      <c r="L36" s="79"/>
      <c r="M36" s="26"/>
      <c r="N36" s="26"/>
    </row>
    <row r="37" spans="1:14" ht="14.25">
      <c r="A37" s="51">
        <v>10</v>
      </c>
      <c r="B37" s="52" t="s">
        <v>83</v>
      </c>
      <c r="C37" s="80"/>
      <c r="D37" s="79"/>
      <c r="E37" s="79"/>
      <c r="F37" s="79" t="s">
        <v>21</v>
      </c>
      <c r="G37" s="79" t="s">
        <v>88</v>
      </c>
      <c r="H37" s="79" t="s">
        <v>94</v>
      </c>
      <c r="I37" s="79" t="s">
        <v>107</v>
      </c>
      <c r="J37" s="79" t="s">
        <v>198</v>
      </c>
      <c r="K37" s="79" t="s">
        <v>166</v>
      </c>
      <c r="L37" s="25"/>
      <c r="M37" s="79" t="s">
        <v>119</v>
      </c>
      <c r="N37" s="79" t="s">
        <v>104</v>
      </c>
    </row>
    <row r="38" spans="1:14" ht="14.25">
      <c r="A38" s="51">
        <v>11</v>
      </c>
      <c r="B38" s="52" t="s">
        <v>84</v>
      </c>
      <c r="C38" s="80"/>
      <c r="D38" s="79" t="s">
        <v>72</v>
      </c>
      <c r="E38" s="26" t="s">
        <v>27</v>
      </c>
      <c r="F38" s="26" t="s">
        <v>92</v>
      </c>
      <c r="G38" s="26" t="s">
        <v>71</v>
      </c>
      <c r="H38" s="79"/>
      <c r="I38" s="26" t="s">
        <v>107</v>
      </c>
      <c r="J38" s="26" t="s">
        <v>107</v>
      </c>
      <c r="K38" s="26"/>
      <c r="L38" s="79" t="s">
        <v>103</v>
      </c>
      <c r="M38" s="25"/>
      <c r="N38" s="26" t="s">
        <v>255</v>
      </c>
    </row>
    <row r="39" spans="1:14" ht="15" thickBot="1">
      <c r="A39" s="51">
        <v>12</v>
      </c>
      <c r="B39" s="86" t="s">
        <v>168</v>
      </c>
      <c r="C39" s="80" t="s">
        <v>72</v>
      </c>
      <c r="D39" s="79" t="s">
        <v>23</v>
      </c>
      <c r="E39" s="26"/>
      <c r="F39" s="26" t="s">
        <v>55</v>
      </c>
      <c r="G39" s="26" t="s">
        <v>105</v>
      </c>
      <c r="H39" s="79"/>
      <c r="I39" s="26"/>
      <c r="J39" s="26"/>
      <c r="K39" s="26" t="s">
        <v>55</v>
      </c>
      <c r="L39" s="79" t="s">
        <v>118</v>
      </c>
      <c r="M39" s="26" t="s">
        <v>105</v>
      </c>
      <c r="N39" s="25"/>
    </row>
    <row r="40" ht="12.75">
      <c r="M40" s="91"/>
    </row>
  </sheetData>
  <sheetProtection password="C66D" sheet="1" objects="1" scenarios="1" autoFilter="0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Header>&amp;C&amp;"Arial Cyr,полужирный"Таблица чемпионата ЛДФ
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0"/>
  <sheetViews>
    <sheetView workbookViewId="0" topLeftCell="A1">
      <selection activeCell="J23" sqref="J23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9" width="5.00390625" style="1" customWidth="1"/>
    <col min="10" max="10" width="4.75390625" style="1" customWidth="1"/>
    <col min="11" max="18" width="4.75390625" style="0" customWidth="1"/>
  </cols>
  <sheetData>
    <row r="3" ht="13.5" thickBot="1"/>
    <row r="4" spans="1:10" ht="16.5" customHeight="1" thickBot="1">
      <c r="A4" s="136"/>
      <c r="B4" s="131"/>
      <c r="C4" s="145" t="s">
        <v>0</v>
      </c>
      <c r="D4" s="133" t="s">
        <v>1</v>
      </c>
      <c r="E4" s="133" t="s">
        <v>2</v>
      </c>
      <c r="F4" s="133" t="s">
        <v>3</v>
      </c>
      <c r="G4" s="133" t="s">
        <v>4</v>
      </c>
      <c r="H4" s="133" t="s">
        <v>5</v>
      </c>
      <c r="I4" s="146" t="s">
        <v>6</v>
      </c>
      <c r="J4" s="135" t="s">
        <v>7</v>
      </c>
    </row>
    <row r="5" spans="1:11" ht="16.5" customHeight="1">
      <c r="A5" s="130">
        <v>1</v>
      </c>
      <c r="B5" s="28" t="s">
        <v>78</v>
      </c>
      <c r="C5" s="32">
        <f aca="true" t="shared" si="0" ref="C5:C14">SUM(D5:F5)</f>
        <v>17</v>
      </c>
      <c r="D5" s="30">
        <v>12</v>
      </c>
      <c r="E5" s="30">
        <v>2</v>
      </c>
      <c r="F5" s="30">
        <v>3</v>
      </c>
      <c r="G5" s="139">
        <v>77</v>
      </c>
      <c r="H5" s="30">
        <v>29</v>
      </c>
      <c r="I5" s="125">
        <f aca="true" t="shared" si="1" ref="I5:I14">G5-H5</f>
        <v>48</v>
      </c>
      <c r="J5" s="27">
        <f aca="true" t="shared" si="2" ref="J5:J14">D5*3+E5</f>
        <v>38</v>
      </c>
      <c r="K5" s="13" t="s">
        <v>93</v>
      </c>
    </row>
    <row r="6" spans="1:11" ht="16.5" customHeight="1">
      <c r="A6" s="27">
        <v>2</v>
      </c>
      <c r="B6" s="28" t="s">
        <v>84</v>
      </c>
      <c r="C6" s="32">
        <f t="shared" si="0"/>
        <v>16</v>
      </c>
      <c r="D6" s="30">
        <v>12</v>
      </c>
      <c r="E6" s="30">
        <v>0</v>
      </c>
      <c r="F6" s="30">
        <v>4</v>
      </c>
      <c r="G6" s="30">
        <v>59</v>
      </c>
      <c r="H6" s="30">
        <v>30</v>
      </c>
      <c r="I6" s="125">
        <f t="shared" si="1"/>
        <v>29</v>
      </c>
      <c r="J6" s="27">
        <f t="shared" si="2"/>
        <v>36</v>
      </c>
      <c r="K6" s="13" t="s">
        <v>119</v>
      </c>
    </row>
    <row r="7" spans="1:11" ht="16.5" customHeight="1">
      <c r="A7" s="51">
        <v>3</v>
      </c>
      <c r="B7" s="52" t="s">
        <v>75</v>
      </c>
      <c r="C7" s="54">
        <f t="shared" si="0"/>
        <v>17</v>
      </c>
      <c r="D7" s="53">
        <v>11</v>
      </c>
      <c r="E7" s="53">
        <v>1</v>
      </c>
      <c r="F7" s="53">
        <v>5</v>
      </c>
      <c r="G7" s="53">
        <v>69</v>
      </c>
      <c r="H7" s="53">
        <v>28</v>
      </c>
      <c r="I7" s="127">
        <f t="shared" si="1"/>
        <v>41</v>
      </c>
      <c r="J7" s="51">
        <f t="shared" si="2"/>
        <v>34</v>
      </c>
      <c r="K7" s="13" t="s">
        <v>104</v>
      </c>
    </row>
    <row r="8" spans="1:11" ht="16.5" customHeight="1">
      <c r="A8" s="51">
        <v>4</v>
      </c>
      <c r="B8" s="52" t="s">
        <v>79</v>
      </c>
      <c r="C8" s="54">
        <f>SUM(D8:F8)</f>
        <v>16</v>
      </c>
      <c r="D8" s="53">
        <v>9</v>
      </c>
      <c r="E8" s="53">
        <v>3</v>
      </c>
      <c r="F8" s="53">
        <v>4</v>
      </c>
      <c r="G8" s="53">
        <v>56</v>
      </c>
      <c r="H8" s="53">
        <v>27</v>
      </c>
      <c r="I8" s="127">
        <f>G8-H8</f>
        <v>29</v>
      </c>
      <c r="J8" s="51">
        <f>D8*3+E8</f>
        <v>30</v>
      </c>
      <c r="K8" s="13" t="s">
        <v>263</v>
      </c>
    </row>
    <row r="9" spans="1:11" ht="16.5" customHeight="1">
      <c r="A9" s="51">
        <v>5</v>
      </c>
      <c r="B9" s="52" t="s">
        <v>77</v>
      </c>
      <c r="C9" s="54">
        <f>SUM(D9:F9)</f>
        <v>17</v>
      </c>
      <c r="D9" s="53">
        <v>8</v>
      </c>
      <c r="E9" s="53">
        <v>3</v>
      </c>
      <c r="F9" s="53">
        <v>6</v>
      </c>
      <c r="G9" s="53">
        <v>58</v>
      </c>
      <c r="H9" s="53">
        <v>55</v>
      </c>
      <c r="I9" s="127">
        <f>G9-H9</f>
        <v>3</v>
      </c>
      <c r="J9" s="51">
        <f>D9*3+E9</f>
        <v>27</v>
      </c>
      <c r="K9" s="13" t="s">
        <v>262</v>
      </c>
    </row>
    <row r="10" spans="1:11" ht="16.5" customHeight="1">
      <c r="A10" s="51">
        <v>6</v>
      </c>
      <c r="B10" s="52" t="s">
        <v>83</v>
      </c>
      <c r="C10" s="54">
        <f t="shared" si="0"/>
        <v>17</v>
      </c>
      <c r="D10" s="53">
        <v>9</v>
      </c>
      <c r="E10" s="53">
        <v>0</v>
      </c>
      <c r="F10" s="53">
        <v>8</v>
      </c>
      <c r="G10" s="53">
        <v>57</v>
      </c>
      <c r="H10" s="53">
        <v>76</v>
      </c>
      <c r="I10" s="127">
        <f t="shared" si="1"/>
        <v>-19</v>
      </c>
      <c r="J10" s="51">
        <f t="shared" si="2"/>
        <v>27</v>
      </c>
      <c r="K10" s="13" t="s">
        <v>264</v>
      </c>
    </row>
    <row r="11" spans="1:11" ht="16.5" customHeight="1">
      <c r="A11" s="51">
        <v>7</v>
      </c>
      <c r="B11" s="52" t="s">
        <v>80</v>
      </c>
      <c r="C11" s="54">
        <f t="shared" si="0"/>
        <v>17</v>
      </c>
      <c r="D11" s="53">
        <v>7</v>
      </c>
      <c r="E11" s="53">
        <v>2</v>
      </c>
      <c r="F11" s="53">
        <v>8</v>
      </c>
      <c r="G11" s="53">
        <v>36</v>
      </c>
      <c r="H11" s="53">
        <v>38</v>
      </c>
      <c r="I11" s="127">
        <f t="shared" si="1"/>
        <v>-2</v>
      </c>
      <c r="J11" s="51">
        <f t="shared" si="2"/>
        <v>23</v>
      </c>
      <c r="K11" s="13" t="s">
        <v>118</v>
      </c>
    </row>
    <row r="12" spans="1:11" ht="16.5" customHeight="1">
      <c r="A12" s="51">
        <v>8</v>
      </c>
      <c r="B12" s="52" t="s">
        <v>76</v>
      </c>
      <c r="C12" s="54">
        <f t="shared" si="0"/>
        <v>17</v>
      </c>
      <c r="D12" s="53">
        <v>6</v>
      </c>
      <c r="E12" s="53">
        <v>1</v>
      </c>
      <c r="F12" s="53">
        <v>10</v>
      </c>
      <c r="G12" s="53">
        <v>36</v>
      </c>
      <c r="H12" s="53">
        <v>37</v>
      </c>
      <c r="I12" s="127">
        <f t="shared" si="1"/>
        <v>-1</v>
      </c>
      <c r="J12" s="51">
        <f t="shared" si="2"/>
        <v>19</v>
      </c>
      <c r="K12" s="13" t="s">
        <v>21</v>
      </c>
    </row>
    <row r="13" spans="1:11" ht="16.5" customHeight="1">
      <c r="A13" s="51">
        <v>9</v>
      </c>
      <c r="B13" s="52" t="s">
        <v>81</v>
      </c>
      <c r="C13" s="54">
        <f t="shared" si="0"/>
        <v>17</v>
      </c>
      <c r="D13" s="53">
        <v>6</v>
      </c>
      <c r="E13" s="53">
        <v>0</v>
      </c>
      <c r="F13" s="53">
        <v>11</v>
      </c>
      <c r="G13" s="53">
        <v>33</v>
      </c>
      <c r="H13" s="53">
        <v>50</v>
      </c>
      <c r="I13" s="127">
        <f t="shared" si="1"/>
        <v>-17</v>
      </c>
      <c r="J13" s="51">
        <f t="shared" si="2"/>
        <v>18</v>
      </c>
      <c r="K13" s="13" t="s">
        <v>91</v>
      </c>
    </row>
    <row r="14" spans="1:11" ht="16.5" customHeight="1">
      <c r="A14" s="51">
        <v>10</v>
      </c>
      <c r="B14" s="52" t="s">
        <v>74</v>
      </c>
      <c r="C14" s="54">
        <f t="shared" si="0"/>
        <v>17</v>
      </c>
      <c r="D14" s="53">
        <v>5</v>
      </c>
      <c r="E14" s="53">
        <v>0</v>
      </c>
      <c r="F14" s="53">
        <v>12</v>
      </c>
      <c r="G14" s="53">
        <v>35</v>
      </c>
      <c r="H14" s="53">
        <v>77</v>
      </c>
      <c r="I14" s="127">
        <f t="shared" si="1"/>
        <v>-42</v>
      </c>
      <c r="J14" s="51">
        <f t="shared" si="2"/>
        <v>15</v>
      </c>
      <c r="K14" s="13" t="s">
        <v>105</v>
      </c>
    </row>
    <row r="15" spans="1:11" ht="16.5" customHeight="1" thickBot="1">
      <c r="A15" s="39">
        <v>11</v>
      </c>
      <c r="B15" s="40" t="s">
        <v>168</v>
      </c>
      <c r="C15" s="44">
        <f>SUM(D15:F15)</f>
        <v>17</v>
      </c>
      <c r="D15" s="42">
        <v>4</v>
      </c>
      <c r="E15" s="42">
        <v>1</v>
      </c>
      <c r="F15" s="42">
        <v>12</v>
      </c>
      <c r="G15" s="42">
        <v>34</v>
      </c>
      <c r="H15" s="42">
        <v>64</v>
      </c>
      <c r="I15" s="129">
        <f>G15-H15</f>
        <v>-30</v>
      </c>
      <c r="J15" s="39">
        <f>D15*3+E15</f>
        <v>13</v>
      </c>
      <c r="K15" s="13" t="s">
        <v>92</v>
      </c>
    </row>
    <row r="16" spans="1:11" ht="16.5" customHeight="1">
      <c r="A16" s="33">
        <v>12</v>
      </c>
      <c r="B16" s="34" t="s">
        <v>82</v>
      </c>
      <c r="C16" s="38">
        <f>SUM(D16:F16)</f>
        <v>15</v>
      </c>
      <c r="D16" s="36">
        <v>3</v>
      </c>
      <c r="E16" s="36">
        <v>3</v>
      </c>
      <c r="F16" s="36">
        <v>9</v>
      </c>
      <c r="G16" s="141">
        <v>33</v>
      </c>
      <c r="H16" s="36">
        <v>72</v>
      </c>
      <c r="I16" s="128">
        <f>G16-H16</f>
        <v>-39</v>
      </c>
      <c r="J16" s="33">
        <f>D16*3+E16</f>
        <v>12</v>
      </c>
      <c r="K16" s="13" t="s">
        <v>265</v>
      </c>
    </row>
    <row r="17" spans="3:10" ht="12.75">
      <c r="C17" s="50">
        <f>SUM(C$5:C$16)</f>
        <v>200</v>
      </c>
      <c r="D17" s="50">
        <f aca="true" t="shared" si="3" ref="D17:I17">SUM(D$5:D$16)</f>
        <v>92</v>
      </c>
      <c r="E17" s="50">
        <f t="shared" si="3"/>
        <v>16</v>
      </c>
      <c r="F17" s="50">
        <f t="shared" si="3"/>
        <v>92</v>
      </c>
      <c r="G17" s="50">
        <f t="shared" si="3"/>
        <v>583</v>
      </c>
      <c r="H17" s="50">
        <f t="shared" si="3"/>
        <v>583</v>
      </c>
      <c r="I17" s="50">
        <f t="shared" si="3"/>
        <v>0</v>
      </c>
      <c r="J17" s="55">
        <f>D17*3+E17</f>
        <v>292</v>
      </c>
    </row>
    <row r="20" spans="2:3" ht="12.75">
      <c r="B20" t="s">
        <v>25</v>
      </c>
      <c r="C20" s="1">
        <f>G17-'тур 16'!C22</f>
        <v>44</v>
      </c>
    </row>
    <row r="21" spans="2:3" ht="12.75">
      <c r="B21" t="s">
        <v>24</v>
      </c>
      <c r="C21" s="1">
        <f>C20/6</f>
        <v>7.333333333333333</v>
      </c>
    </row>
    <row r="22" spans="2:3" ht="12.75">
      <c r="B22" t="s">
        <v>26</v>
      </c>
      <c r="C22" s="1">
        <f>G17</f>
        <v>583</v>
      </c>
    </row>
    <row r="23" spans="2:3" ht="12.75">
      <c r="B23" t="s">
        <v>24</v>
      </c>
      <c r="C23" s="1">
        <f>C22*2/C17</f>
        <v>5.83</v>
      </c>
    </row>
    <row r="26" ht="13.5" thickBot="1"/>
    <row r="27" spans="3:14" ht="13.5" thickBot="1">
      <c r="C27" s="90">
        <v>1</v>
      </c>
      <c r="D27" s="90">
        <v>2</v>
      </c>
      <c r="E27" s="90">
        <v>3</v>
      </c>
      <c r="F27" s="90">
        <v>4</v>
      </c>
      <c r="G27" s="90">
        <v>5</v>
      </c>
      <c r="H27" s="90">
        <v>6</v>
      </c>
      <c r="I27" s="90">
        <v>7</v>
      </c>
      <c r="J27" s="90">
        <v>8</v>
      </c>
      <c r="K27" s="90">
        <v>9</v>
      </c>
      <c r="L27" s="90">
        <v>10</v>
      </c>
      <c r="M27" s="90">
        <v>11</v>
      </c>
      <c r="N27" s="90">
        <v>12</v>
      </c>
    </row>
    <row r="28" spans="1:14" ht="14.25">
      <c r="A28" s="89">
        <v>1</v>
      </c>
      <c r="B28" s="85" t="s">
        <v>74</v>
      </c>
      <c r="C28" s="24"/>
      <c r="D28" s="78" t="s">
        <v>105</v>
      </c>
      <c r="E28" s="78" t="s">
        <v>105</v>
      </c>
      <c r="F28" s="78" t="s">
        <v>184</v>
      </c>
      <c r="G28" s="78" t="s">
        <v>105</v>
      </c>
      <c r="H28" s="78" t="s">
        <v>106</v>
      </c>
      <c r="I28" s="78" t="s">
        <v>105</v>
      </c>
      <c r="J28" s="78" t="s">
        <v>119</v>
      </c>
      <c r="K28" s="78" t="s">
        <v>108</v>
      </c>
      <c r="L28" s="78" t="s">
        <v>208</v>
      </c>
      <c r="M28" s="78"/>
      <c r="N28" s="78" t="s">
        <v>105</v>
      </c>
    </row>
    <row r="29" spans="1:14" ht="14.25">
      <c r="A29" s="51">
        <v>2</v>
      </c>
      <c r="B29" s="52" t="s">
        <v>75</v>
      </c>
      <c r="C29" s="80" t="s">
        <v>164</v>
      </c>
      <c r="D29" s="25"/>
      <c r="E29" s="26" t="s">
        <v>101</v>
      </c>
      <c r="F29" s="26"/>
      <c r="G29" s="26" t="s">
        <v>106</v>
      </c>
      <c r="H29" s="79" t="s">
        <v>94</v>
      </c>
      <c r="I29" s="26" t="s">
        <v>101</v>
      </c>
      <c r="J29" s="26" t="s">
        <v>182</v>
      </c>
      <c r="K29" s="26" t="s">
        <v>55</v>
      </c>
      <c r="L29" s="79"/>
      <c r="M29" s="79" t="s">
        <v>95</v>
      </c>
      <c r="N29" s="79" t="s">
        <v>233</v>
      </c>
    </row>
    <row r="30" spans="1:14" ht="14.25">
      <c r="A30" s="51">
        <v>3</v>
      </c>
      <c r="B30" s="52" t="s">
        <v>76</v>
      </c>
      <c r="C30" s="80" t="s">
        <v>98</v>
      </c>
      <c r="D30" s="26" t="s">
        <v>107</v>
      </c>
      <c r="E30" s="25"/>
      <c r="F30" s="26" t="s">
        <v>55</v>
      </c>
      <c r="G30" s="26" t="s">
        <v>21</v>
      </c>
      <c r="H30" s="79" t="s">
        <v>118</v>
      </c>
      <c r="I30" s="26"/>
      <c r="J30" s="26" t="s">
        <v>55</v>
      </c>
      <c r="K30" s="79" t="s">
        <v>90</v>
      </c>
      <c r="L30" s="79" t="s">
        <v>95</v>
      </c>
      <c r="M30" s="26"/>
      <c r="N30" s="26" t="s">
        <v>115</v>
      </c>
    </row>
    <row r="31" spans="1:14" ht="14.25">
      <c r="A31" s="51">
        <v>4</v>
      </c>
      <c r="B31" s="52" t="s">
        <v>77</v>
      </c>
      <c r="C31" s="80"/>
      <c r="D31" s="26" t="s">
        <v>90</v>
      </c>
      <c r="E31" s="26" t="s">
        <v>100</v>
      </c>
      <c r="F31" s="25"/>
      <c r="G31" s="26"/>
      <c r="H31" s="79" t="s">
        <v>87</v>
      </c>
      <c r="I31" s="26" t="s">
        <v>107</v>
      </c>
      <c r="J31" s="26" t="s">
        <v>104</v>
      </c>
      <c r="K31" s="26" t="s">
        <v>112</v>
      </c>
      <c r="L31" s="79" t="s">
        <v>222</v>
      </c>
      <c r="M31" s="26" t="s">
        <v>118</v>
      </c>
      <c r="N31" s="26" t="s">
        <v>94</v>
      </c>
    </row>
    <row r="32" spans="1:14" ht="14.25">
      <c r="A32" s="51">
        <v>5</v>
      </c>
      <c r="B32" s="52" t="s">
        <v>78</v>
      </c>
      <c r="C32" s="80" t="s">
        <v>198</v>
      </c>
      <c r="D32" s="26"/>
      <c r="E32" s="26" t="s">
        <v>119</v>
      </c>
      <c r="F32" s="26"/>
      <c r="G32" s="25"/>
      <c r="H32" s="79"/>
      <c r="I32" s="26" t="s">
        <v>87</v>
      </c>
      <c r="J32" s="26" t="s">
        <v>71</v>
      </c>
      <c r="K32" s="26" t="s">
        <v>22</v>
      </c>
      <c r="L32" s="79" t="s">
        <v>235</v>
      </c>
      <c r="M32" s="26" t="s">
        <v>93</v>
      </c>
      <c r="N32" s="26" t="s">
        <v>90</v>
      </c>
    </row>
    <row r="33" spans="1:14" ht="14.25">
      <c r="A33" s="51">
        <v>6</v>
      </c>
      <c r="B33" s="52" t="s">
        <v>79</v>
      </c>
      <c r="C33" s="80"/>
      <c r="D33" s="79" t="s">
        <v>22</v>
      </c>
      <c r="E33" s="79" t="s">
        <v>107</v>
      </c>
      <c r="F33" s="79" t="s">
        <v>263</v>
      </c>
      <c r="G33" s="79" t="s">
        <v>55</v>
      </c>
      <c r="H33" s="25"/>
      <c r="I33" s="79" t="s">
        <v>110</v>
      </c>
      <c r="J33" s="79" t="s">
        <v>101</v>
      </c>
      <c r="K33" s="79" t="s">
        <v>104</v>
      </c>
      <c r="L33" s="79"/>
      <c r="M33" s="79" t="s">
        <v>55</v>
      </c>
      <c r="N33" s="79"/>
    </row>
    <row r="34" spans="1:14" ht="14.25">
      <c r="A34" s="51">
        <v>7</v>
      </c>
      <c r="B34" s="52" t="s">
        <v>80</v>
      </c>
      <c r="C34" s="80" t="s">
        <v>28</v>
      </c>
      <c r="D34" s="26" t="s">
        <v>99</v>
      </c>
      <c r="E34" s="26"/>
      <c r="F34" s="26" t="s">
        <v>97</v>
      </c>
      <c r="G34" s="26" t="s">
        <v>114</v>
      </c>
      <c r="H34" s="79" t="s">
        <v>87</v>
      </c>
      <c r="I34" s="25"/>
      <c r="J34" s="26"/>
      <c r="K34" s="26"/>
      <c r="L34" s="79" t="s">
        <v>116</v>
      </c>
      <c r="M34" s="26" t="s">
        <v>118</v>
      </c>
      <c r="N34" s="26" t="s">
        <v>22</v>
      </c>
    </row>
    <row r="35" spans="1:14" ht="14.25">
      <c r="A35" s="51">
        <v>8</v>
      </c>
      <c r="B35" s="52" t="s">
        <v>81</v>
      </c>
      <c r="C35" s="80" t="s">
        <v>104</v>
      </c>
      <c r="D35" s="26"/>
      <c r="E35" s="26" t="s">
        <v>119</v>
      </c>
      <c r="F35" s="26"/>
      <c r="G35" s="26" t="s">
        <v>183</v>
      </c>
      <c r="H35" s="79" t="s">
        <v>72</v>
      </c>
      <c r="I35" s="26" t="s">
        <v>28</v>
      </c>
      <c r="J35" s="25"/>
      <c r="K35" s="26"/>
      <c r="L35" s="79" t="s">
        <v>110</v>
      </c>
      <c r="M35" s="26" t="s">
        <v>115</v>
      </c>
      <c r="N35" s="26" t="s">
        <v>100</v>
      </c>
    </row>
    <row r="36" spans="1:14" ht="14.25">
      <c r="A36" s="51">
        <v>9</v>
      </c>
      <c r="B36" s="52" t="s">
        <v>82</v>
      </c>
      <c r="C36" s="80" t="s">
        <v>104</v>
      </c>
      <c r="D36" s="26" t="s">
        <v>91</v>
      </c>
      <c r="E36" s="26" t="s">
        <v>21</v>
      </c>
      <c r="F36" s="26" t="s">
        <v>90</v>
      </c>
      <c r="G36" s="26" t="s">
        <v>105</v>
      </c>
      <c r="H36" s="79" t="s">
        <v>90</v>
      </c>
      <c r="I36" s="26" t="s">
        <v>118</v>
      </c>
      <c r="J36" s="26"/>
      <c r="K36" s="25"/>
      <c r="L36" s="79" t="s">
        <v>265</v>
      </c>
      <c r="M36" s="26" t="s">
        <v>105</v>
      </c>
      <c r="N36" s="26"/>
    </row>
    <row r="37" spans="1:14" ht="14.25">
      <c r="A37" s="51">
        <v>10</v>
      </c>
      <c r="B37" s="52" t="s">
        <v>83</v>
      </c>
      <c r="C37" s="80"/>
      <c r="D37" s="79"/>
      <c r="E37" s="79"/>
      <c r="F37" s="79" t="s">
        <v>21</v>
      </c>
      <c r="G37" s="79" t="s">
        <v>88</v>
      </c>
      <c r="H37" s="79" t="s">
        <v>94</v>
      </c>
      <c r="I37" s="79" t="s">
        <v>107</v>
      </c>
      <c r="J37" s="79" t="s">
        <v>198</v>
      </c>
      <c r="K37" s="79" t="s">
        <v>166</v>
      </c>
      <c r="L37" s="25"/>
      <c r="M37" s="79" t="s">
        <v>119</v>
      </c>
      <c r="N37" s="79" t="s">
        <v>104</v>
      </c>
    </row>
    <row r="38" spans="1:14" ht="14.25">
      <c r="A38" s="51">
        <v>11</v>
      </c>
      <c r="B38" s="52" t="s">
        <v>84</v>
      </c>
      <c r="C38" s="80"/>
      <c r="D38" s="79" t="s">
        <v>72</v>
      </c>
      <c r="E38" s="26" t="s">
        <v>27</v>
      </c>
      <c r="F38" s="26" t="s">
        <v>92</v>
      </c>
      <c r="G38" s="26" t="s">
        <v>71</v>
      </c>
      <c r="H38" s="79"/>
      <c r="I38" s="26" t="s">
        <v>107</v>
      </c>
      <c r="J38" s="26" t="s">
        <v>107</v>
      </c>
      <c r="K38" s="26"/>
      <c r="L38" s="79" t="s">
        <v>103</v>
      </c>
      <c r="M38" s="25"/>
      <c r="N38" s="26" t="s">
        <v>255</v>
      </c>
    </row>
    <row r="39" spans="1:14" ht="15" thickBot="1">
      <c r="A39" s="51">
        <v>12</v>
      </c>
      <c r="B39" s="86" t="s">
        <v>168</v>
      </c>
      <c r="C39" s="80" t="s">
        <v>72</v>
      </c>
      <c r="D39" s="79" t="s">
        <v>23</v>
      </c>
      <c r="E39" s="26"/>
      <c r="F39" s="26" t="s">
        <v>55</v>
      </c>
      <c r="G39" s="26" t="s">
        <v>105</v>
      </c>
      <c r="H39" s="79"/>
      <c r="I39" s="26"/>
      <c r="J39" s="26" t="s">
        <v>92</v>
      </c>
      <c r="K39" s="26" t="s">
        <v>55</v>
      </c>
      <c r="L39" s="79" t="s">
        <v>118</v>
      </c>
      <c r="M39" s="26" t="s">
        <v>105</v>
      </c>
      <c r="N39" s="25"/>
    </row>
    <row r="40" ht="12.75">
      <c r="M40" s="91"/>
    </row>
  </sheetData>
  <sheetProtection autoFilter="0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Header>&amp;C&amp;"Arial Cyr,полужирный"Таблица чемпионата ЛДФ
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0"/>
  <sheetViews>
    <sheetView workbookViewId="0" topLeftCell="A4">
      <selection activeCell="C20" sqref="C20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9" width="5.00390625" style="1" customWidth="1"/>
    <col min="10" max="10" width="4.75390625" style="1" customWidth="1"/>
    <col min="11" max="18" width="4.75390625" style="0" customWidth="1"/>
  </cols>
  <sheetData>
    <row r="3" ht="13.5" thickBot="1"/>
    <row r="4" spans="1:18" ht="16.5" customHeight="1" thickBot="1">
      <c r="A4" s="136"/>
      <c r="B4" s="131"/>
      <c r="C4" s="132" t="s">
        <v>0</v>
      </c>
      <c r="D4" s="133" t="s">
        <v>1</v>
      </c>
      <c r="E4" s="133" t="s">
        <v>2</v>
      </c>
      <c r="F4" s="133" t="s">
        <v>3</v>
      </c>
      <c r="G4" s="133" t="s">
        <v>4</v>
      </c>
      <c r="H4" s="133" t="s">
        <v>5</v>
      </c>
      <c r="I4" s="134" t="s">
        <v>6</v>
      </c>
      <c r="J4" s="135" t="s">
        <v>7</v>
      </c>
      <c r="O4" s="110"/>
      <c r="P4" s="110"/>
      <c r="Q4" s="110"/>
      <c r="R4" s="110"/>
    </row>
    <row r="5" spans="1:18" ht="16.5" customHeight="1">
      <c r="A5" s="159">
        <v>1</v>
      </c>
      <c r="B5" s="120" t="s">
        <v>84</v>
      </c>
      <c r="C5" s="160">
        <f>SUM(D5:F5)</f>
        <v>18</v>
      </c>
      <c r="D5" s="122">
        <v>14</v>
      </c>
      <c r="E5" s="122">
        <v>0</v>
      </c>
      <c r="F5" s="122">
        <v>4</v>
      </c>
      <c r="G5" s="122">
        <v>69</v>
      </c>
      <c r="H5" s="122">
        <v>30</v>
      </c>
      <c r="I5" s="161">
        <f>G5-H5</f>
        <v>39</v>
      </c>
      <c r="J5" s="130">
        <f>D5*3+E5</f>
        <v>42</v>
      </c>
      <c r="K5" s="13" t="s">
        <v>104</v>
      </c>
      <c r="M5" t="s">
        <v>104</v>
      </c>
      <c r="O5" s="110"/>
      <c r="P5" s="143"/>
      <c r="Q5" s="143"/>
      <c r="R5" s="110"/>
    </row>
    <row r="6" spans="1:18" ht="16.5" customHeight="1">
      <c r="A6" s="116">
        <v>2</v>
      </c>
      <c r="B6" s="28" t="s">
        <v>78</v>
      </c>
      <c r="C6" s="29">
        <f>SUM(D6:F6)</f>
        <v>18</v>
      </c>
      <c r="D6" s="30">
        <v>13</v>
      </c>
      <c r="E6" s="30">
        <v>2</v>
      </c>
      <c r="F6" s="30">
        <v>3</v>
      </c>
      <c r="G6" s="139">
        <v>80</v>
      </c>
      <c r="H6" s="30">
        <v>29</v>
      </c>
      <c r="I6" s="31">
        <f>G6-H6</f>
        <v>51</v>
      </c>
      <c r="J6" s="27">
        <f>D6*3+E6</f>
        <v>41</v>
      </c>
      <c r="K6" s="13" t="s">
        <v>114</v>
      </c>
      <c r="O6" s="110"/>
      <c r="P6" s="110"/>
      <c r="Q6" s="110"/>
      <c r="R6" s="110"/>
    </row>
    <row r="7" spans="1:18" ht="16.5" customHeight="1">
      <c r="A7" s="118">
        <v>3</v>
      </c>
      <c r="B7" s="52" t="s">
        <v>75</v>
      </c>
      <c r="C7" s="137">
        <f aca="true" t="shared" si="0" ref="C7:C16">SUM(D7:F7)</f>
        <v>18</v>
      </c>
      <c r="D7" s="53">
        <v>12</v>
      </c>
      <c r="E7" s="53">
        <v>1</v>
      </c>
      <c r="F7" s="53">
        <v>5</v>
      </c>
      <c r="G7" s="53">
        <v>72</v>
      </c>
      <c r="H7" s="53">
        <v>29</v>
      </c>
      <c r="I7" s="138">
        <f aca="true" t="shared" si="1" ref="I7:I16">G7-H7</f>
        <v>43</v>
      </c>
      <c r="J7" s="51">
        <f aca="true" t="shared" si="2" ref="J7:J17">D7*3+E7</f>
        <v>37</v>
      </c>
      <c r="K7" s="13" t="s">
        <v>119</v>
      </c>
      <c r="O7" s="110"/>
      <c r="P7" s="143"/>
      <c r="Q7" s="143"/>
      <c r="R7" s="110"/>
    </row>
    <row r="8" spans="1:18" ht="16.5" customHeight="1">
      <c r="A8" s="118">
        <v>4</v>
      </c>
      <c r="B8" s="52" t="s">
        <v>79</v>
      </c>
      <c r="C8" s="137">
        <f t="shared" si="0"/>
        <v>18</v>
      </c>
      <c r="D8" s="53">
        <v>11</v>
      </c>
      <c r="E8" s="53">
        <v>3</v>
      </c>
      <c r="F8" s="53">
        <v>4</v>
      </c>
      <c r="G8" s="53">
        <v>65</v>
      </c>
      <c r="H8" s="53">
        <v>29</v>
      </c>
      <c r="I8" s="138">
        <f t="shared" si="1"/>
        <v>36</v>
      </c>
      <c r="J8" s="51">
        <f t="shared" si="2"/>
        <v>36</v>
      </c>
      <c r="K8" s="13" t="s">
        <v>56</v>
      </c>
      <c r="M8" t="s">
        <v>104</v>
      </c>
      <c r="O8" s="110"/>
      <c r="P8" s="143"/>
      <c r="Q8" s="143"/>
      <c r="R8" s="110"/>
    </row>
    <row r="9" spans="1:18" ht="16.5" customHeight="1">
      <c r="A9" s="118">
        <v>5</v>
      </c>
      <c r="B9" s="52" t="s">
        <v>77</v>
      </c>
      <c r="C9" s="137">
        <f t="shared" si="0"/>
        <v>18</v>
      </c>
      <c r="D9" s="53">
        <v>8</v>
      </c>
      <c r="E9" s="53">
        <v>3</v>
      </c>
      <c r="F9" s="53">
        <v>7</v>
      </c>
      <c r="G9" s="53">
        <v>58</v>
      </c>
      <c r="H9" s="53">
        <v>58</v>
      </c>
      <c r="I9" s="138">
        <f t="shared" si="1"/>
        <v>0</v>
      </c>
      <c r="J9" s="51">
        <f t="shared" si="2"/>
        <v>27</v>
      </c>
      <c r="K9" s="13" t="s">
        <v>115</v>
      </c>
      <c r="O9" s="110"/>
      <c r="P9" s="143"/>
      <c r="Q9" s="143"/>
      <c r="R9" s="110"/>
    </row>
    <row r="10" spans="1:18" ht="16.5" customHeight="1">
      <c r="A10" s="118">
        <v>6</v>
      </c>
      <c r="B10" s="52" t="s">
        <v>83</v>
      </c>
      <c r="C10" s="137">
        <f t="shared" si="0"/>
        <v>18</v>
      </c>
      <c r="D10" s="53">
        <v>9</v>
      </c>
      <c r="E10" s="53">
        <v>0</v>
      </c>
      <c r="F10" s="53">
        <v>9</v>
      </c>
      <c r="G10" s="53">
        <v>58</v>
      </c>
      <c r="H10" s="53">
        <v>79</v>
      </c>
      <c r="I10" s="138">
        <f t="shared" si="1"/>
        <v>-21</v>
      </c>
      <c r="J10" s="51">
        <f t="shared" si="2"/>
        <v>27</v>
      </c>
      <c r="K10" s="13" t="s">
        <v>118</v>
      </c>
      <c r="O10" s="110"/>
      <c r="P10" s="143"/>
      <c r="Q10" s="143"/>
      <c r="R10" s="110"/>
    </row>
    <row r="11" spans="1:18" ht="16.5" customHeight="1">
      <c r="A11" s="118">
        <v>7</v>
      </c>
      <c r="B11" s="52" t="s">
        <v>80</v>
      </c>
      <c r="C11" s="137">
        <f t="shared" si="0"/>
        <v>18</v>
      </c>
      <c r="D11" s="53">
        <v>7</v>
      </c>
      <c r="E11" s="53">
        <v>2</v>
      </c>
      <c r="F11" s="53">
        <v>9</v>
      </c>
      <c r="G11" s="53">
        <v>36</v>
      </c>
      <c r="H11" s="53">
        <v>43</v>
      </c>
      <c r="I11" s="138">
        <f t="shared" si="1"/>
        <v>-7</v>
      </c>
      <c r="J11" s="51">
        <f t="shared" si="2"/>
        <v>23</v>
      </c>
      <c r="K11" s="13" t="s">
        <v>105</v>
      </c>
      <c r="O11" s="110"/>
      <c r="P11" s="143"/>
      <c r="Q11" s="143"/>
      <c r="R11" s="110"/>
    </row>
    <row r="12" spans="1:18" ht="16.5" customHeight="1">
      <c r="A12" s="118">
        <v>8</v>
      </c>
      <c r="B12" s="52" t="s">
        <v>76</v>
      </c>
      <c r="C12" s="137">
        <f t="shared" si="0"/>
        <v>18</v>
      </c>
      <c r="D12" s="53">
        <v>7</v>
      </c>
      <c r="E12" s="53">
        <v>1</v>
      </c>
      <c r="F12" s="53">
        <v>10</v>
      </c>
      <c r="G12" s="53">
        <v>41</v>
      </c>
      <c r="H12" s="53">
        <v>37</v>
      </c>
      <c r="I12" s="138">
        <f t="shared" si="1"/>
        <v>4</v>
      </c>
      <c r="J12" s="51">
        <f t="shared" si="2"/>
        <v>22</v>
      </c>
      <c r="K12" s="13" t="s">
        <v>104</v>
      </c>
      <c r="O12" s="110"/>
      <c r="P12" s="143"/>
      <c r="Q12" s="143"/>
      <c r="R12" s="110"/>
    </row>
    <row r="13" spans="1:18" ht="16.5" customHeight="1">
      <c r="A13" s="118">
        <v>9</v>
      </c>
      <c r="B13" s="52" t="s">
        <v>81</v>
      </c>
      <c r="C13" s="137">
        <f t="shared" si="0"/>
        <v>18</v>
      </c>
      <c r="D13" s="53">
        <v>7</v>
      </c>
      <c r="E13" s="53">
        <v>0</v>
      </c>
      <c r="F13" s="53">
        <v>11</v>
      </c>
      <c r="G13" s="53">
        <v>38</v>
      </c>
      <c r="H13" s="53">
        <v>50</v>
      </c>
      <c r="I13" s="138">
        <f t="shared" si="1"/>
        <v>-12</v>
      </c>
      <c r="J13" s="51">
        <f t="shared" si="2"/>
        <v>21</v>
      </c>
      <c r="K13" s="13" t="s">
        <v>104</v>
      </c>
      <c r="O13" s="110"/>
      <c r="P13" s="143"/>
      <c r="Q13" s="143"/>
      <c r="R13" s="110"/>
    </row>
    <row r="14" spans="1:18" ht="16.5" customHeight="1">
      <c r="A14" s="118">
        <v>10</v>
      </c>
      <c r="B14" s="52" t="s">
        <v>74</v>
      </c>
      <c r="C14" s="137">
        <f t="shared" si="0"/>
        <v>18</v>
      </c>
      <c r="D14" s="53">
        <v>5</v>
      </c>
      <c r="E14" s="53">
        <v>0</v>
      </c>
      <c r="F14" s="53">
        <v>13</v>
      </c>
      <c r="G14" s="53">
        <v>35</v>
      </c>
      <c r="H14" s="53">
        <v>82</v>
      </c>
      <c r="I14" s="138">
        <f t="shared" si="1"/>
        <v>-47</v>
      </c>
      <c r="J14" s="51">
        <f t="shared" si="2"/>
        <v>15</v>
      </c>
      <c r="K14" s="13" t="s">
        <v>105</v>
      </c>
      <c r="O14" s="110"/>
      <c r="P14" s="143"/>
      <c r="Q14" s="143"/>
      <c r="R14" s="110"/>
    </row>
    <row r="15" spans="1:18" ht="16.5" customHeight="1">
      <c r="A15" s="140">
        <v>11</v>
      </c>
      <c r="B15" s="34" t="s">
        <v>168</v>
      </c>
      <c r="C15" s="35">
        <f t="shared" si="0"/>
        <v>18</v>
      </c>
      <c r="D15" s="36">
        <v>4</v>
      </c>
      <c r="E15" s="36">
        <v>1</v>
      </c>
      <c r="F15" s="36">
        <v>13</v>
      </c>
      <c r="G15" s="36">
        <v>36</v>
      </c>
      <c r="H15" s="36">
        <v>68</v>
      </c>
      <c r="I15" s="37">
        <f t="shared" si="1"/>
        <v>-32</v>
      </c>
      <c r="J15" s="33">
        <f t="shared" si="2"/>
        <v>13</v>
      </c>
      <c r="K15" s="13" t="s">
        <v>55</v>
      </c>
      <c r="O15" s="110"/>
      <c r="P15" s="143"/>
      <c r="Q15" s="143"/>
      <c r="R15" s="110"/>
    </row>
    <row r="16" spans="1:18" ht="16.5" customHeight="1" thickBot="1">
      <c r="A16" s="142">
        <v>12</v>
      </c>
      <c r="B16" s="40" t="s">
        <v>82</v>
      </c>
      <c r="C16" s="41">
        <f t="shared" si="0"/>
        <v>18</v>
      </c>
      <c r="D16" s="42">
        <v>3</v>
      </c>
      <c r="E16" s="42">
        <v>3</v>
      </c>
      <c r="F16" s="42">
        <v>12</v>
      </c>
      <c r="G16" s="147">
        <v>33</v>
      </c>
      <c r="H16" s="42">
        <v>87</v>
      </c>
      <c r="I16" s="43">
        <f t="shared" si="1"/>
        <v>-54</v>
      </c>
      <c r="J16" s="39">
        <f t="shared" si="2"/>
        <v>12</v>
      </c>
      <c r="K16" s="13" t="s">
        <v>105</v>
      </c>
      <c r="M16" t="s">
        <v>105</v>
      </c>
      <c r="N16" t="s">
        <v>105</v>
      </c>
      <c r="O16" s="110"/>
      <c r="P16" s="162"/>
      <c r="Q16" s="143"/>
      <c r="R16" s="110"/>
    </row>
    <row r="17" spans="3:10" ht="12.75">
      <c r="C17" s="50">
        <f aca="true" t="shared" si="3" ref="C17:I17">SUM(C$5:C$16)</f>
        <v>216</v>
      </c>
      <c r="D17" s="50">
        <f t="shared" si="3"/>
        <v>100</v>
      </c>
      <c r="E17" s="50">
        <f t="shared" si="3"/>
        <v>16</v>
      </c>
      <c r="F17" s="50">
        <f t="shared" si="3"/>
        <v>100</v>
      </c>
      <c r="G17" s="50">
        <f t="shared" si="3"/>
        <v>621</v>
      </c>
      <c r="H17" s="50">
        <f t="shared" si="3"/>
        <v>621</v>
      </c>
      <c r="I17" s="50">
        <f t="shared" si="3"/>
        <v>0</v>
      </c>
      <c r="J17" s="55">
        <f t="shared" si="2"/>
        <v>316</v>
      </c>
    </row>
    <row r="20" spans="2:3" ht="12.75">
      <c r="B20" t="s">
        <v>25</v>
      </c>
      <c r="C20" s="1">
        <f>G17-'тур 17'!C22</f>
        <v>38</v>
      </c>
    </row>
    <row r="21" spans="2:3" ht="12.75">
      <c r="B21" t="s">
        <v>24</v>
      </c>
      <c r="C21" s="1">
        <f>C20/8</f>
        <v>4.75</v>
      </c>
    </row>
    <row r="22" spans="2:3" ht="12.75">
      <c r="B22" t="s">
        <v>26</v>
      </c>
      <c r="C22" s="1">
        <f>G17</f>
        <v>621</v>
      </c>
    </row>
    <row r="23" spans="2:3" ht="12.75">
      <c r="B23" t="s">
        <v>24</v>
      </c>
      <c r="C23" s="1">
        <f>C22*2/C17</f>
        <v>5.75</v>
      </c>
    </row>
    <row r="26" ht="13.5" thickBot="1"/>
    <row r="27" spans="3:14" ht="13.5" thickBot="1">
      <c r="C27" s="90">
        <v>1</v>
      </c>
      <c r="D27" s="90">
        <v>2</v>
      </c>
      <c r="E27" s="90">
        <v>3</v>
      </c>
      <c r="F27" s="90">
        <v>4</v>
      </c>
      <c r="G27" s="90">
        <v>5</v>
      </c>
      <c r="H27" s="90">
        <v>6</v>
      </c>
      <c r="I27" s="90">
        <v>7</v>
      </c>
      <c r="J27" s="90">
        <v>8</v>
      </c>
      <c r="K27" s="90">
        <v>9</v>
      </c>
      <c r="L27" s="90">
        <v>10</v>
      </c>
      <c r="M27" s="90">
        <v>11</v>
      </c>
      <c r="N27" s="90">
        <v>12</v>
      </c>
    </row>
    <row r="28" spans="1:14" ht="14.25">
      <c r="A28" s="89">
        <v>1</v>
      </c>
      <c r="B28" s="85" t="s">
        <v>74</v>
      </c>
      <c r="C28" s="24"/>
      <c r="D28" s="78" t="s">
        <v>105</v>
      </c>
      <c r="E28" s="78" t="s">
        <v>105</v>
      </c>
      <c r="F28" s="78" t="s">
        <v>184</v>
      </c>
      <c r="G28" s="78" t="s">
        <v>105</v>
      </c>
      <c r="H28" s="78" t="s">
        <v>106</v>
      </c>
      <c r="I28" s="78" t="s">
        <v>105</v>
      </c>
      <c r="J28" s="78" t="s">
        <v>119</v>
      </c>
      <c r="K28" s="78" t="s">
        <v>108</v>
      </c>
      <c r="L28" s="78" t="s">
        <v>208</v>
      </c>
      <c r="M28" s="78"/>
      <c r="N28" s="78" t="s">
        <v>105</v>
      </c>
    </row>
    <row r="29" spans="1:14" ht="14.25">
      <c r="A29" s="51">
        <v>2</v>
      </c>
      <c r="B29" s="52" t="s">
        <v>75</v>
      </c>
      <c r="C29" s="80" t="s">
        <v>164</v>
      </c>
      <c r="D29" s="25"/>
      <c r="E29" s="26" t="s">
        <v>101</v>
      </c>
      <c r="F29" s="26"/>
      <c r="G29" s="26" t="s">
        <v>106</v>
      </c>
      <c r="H29" s="79" t="s">
        <v>94</v>
      </c>
      <c r="I29" s="26" t="s">
        <v>101</v>
      </c>
      <c r="J29" s="26" t="s">
        <v>182</v>
      </c>
      <c r="K29" s="26" t="s">
        <v>55</v>
      </c>
      <c r="L29" s="79"/>
      <c r="M29" s="79" t="s">
        <v>95</v>
      </c>
      <c r="N29" s="79" t="s">
        <v>233</v>
      </c>
    </row>
    <row r="30" spans="1:14" ht="14.25">
      <c r="A30" s="51">
        <v>3</v>
      </c>
      <c r="B30" s="52" t="s">
        <v>76</v>
      </c>
      <c r="C30" s="80" t="s">
        <v>98</v>
      </c>
      <c r="D30" s="26" t="s">
        <v>107</v>
      </c>
      <c r="E30" s="25"/>
      <c r="F30" s="26" t="s">
        <v>55</v>
      </c>
      <c r="G30" s="26" t="s">
        <v>21</v>
      </c>
      <c r="H30" s="79" t="s">
        <v>118</v>
      </c>
      <c r="I30" s="26"/>
      <c r="J30" s="26" t="s">
        <v>55</v>
      </c>
      <c r="K30" s="79" t="s">
        <v>90</v>
      </c>
      <c r="L30" s="79" t="s">
        <v>95</v>
      </c>
      <c r="M30" s="26"/>
      <c r="N30" s="26" t="s">
        <v>115</v>
      </c>
    </row>
    <row r="31" spans="1:14" ht="14.25">
      <c r="A31" s="51">
        <v>4</v>
      </c>
      <c r="B31" s="52" t="s">
        <v>77</v>
      </c>
      <c r="C31" s="80"/>
      <c r="D31" s="26" t="s">
        <v>90</v>
      </c>
      <c r="E31" s="26" t="s">
        <v>100</v>
      </c>
      <c r="F31" s="25"/>
      <c r="G31" s="26"/>
      <c r="H31" s="79" t="s">
        <v>87</v>
      </c>
      <c r="I31" s="26" t="s">
        <v>107</v>
      </c>
      <c r="J31" s="26" t="s">
        <v>104</v>
      </c>
      <c r="K31" s="26" t="s">
        <v>112</v>
      </c>
      <c r="L31" s="79" t="s">
        <v>222</v>
      </c>
      <c r="M31" s="26" t="s">
        <v>118</v>
      </c>
      <c r="N31" s="26" t="s">
        <v>94</v>
      </c>
    </row>
    <row r="32" spans="1:14" ht="14.25">
      <c r="A32" s="51">
        <v>5</v>
      </c>
      <c r="B32" s="52" t="s">
        <v>78</v>
      </c>
      <c r="C32" s="80" t="s">
        <v>198</v>
      </c>
      <c r="D32" s="26"/>
      <c r="E32" s="26" t="s">
        <v>119</v>
      </c>
      <c r="F32" s="26" t="s">
        <v>114</v>
      </c>
      <c r="G32" s="25"/>
      <c r="H32" s="79"/>
      <c r="I32" s="26" t="s">
        <v>87</v>
      </c>
      <c r="J32" s="26" t="s">
        <v>71</v>
      </c>
      <c r="K32" s="26" t="s">
        <v>22</v>
      </c>
      <c r="L32" s="79" t="s">
        <v>235</v>
      </c>
      <c r="M32" s="26" t="s">
        <v>93</v>
      </c>
      <c r="N32" s="26" t="s">
        <v>90</v>
      </c>
    </row>
    <row r="33" spans="1:14" ht="14.25">
      <c r="A33" s="51">
        <v>6</v>
      </c>
      <c r="B33" s="52" t="s">
        <v>79</v>
      </c>
      <c r="C33" s="80"/>
      <c r="D33" s="79" t="s">
        <v>22</v>
      </c>
      <c r="E33" s="79" t="s">
        <v>107</v>
      </c>
      <c r="F33" s="79" t="s">
        <v>263</v>
      </c>
      <c r="G33" s="79" t="s">
        <v>55</v>
      </c>
      <c r="H33" s="25"/>
      <c r="I33" s="79" t="s">
        <v>110</v>
      </c>
      <c r="J33" s="79" t="s">
        <v>101</v>
      </c>
      <c r="K33" s="79" t="s">
        <v>104</v>
      </c>
      <c r="L33" s="79"/>
      <c r="M33" s="79" t="s">
        <v>55</v>
      </c>
      <c r="N33" s="79"/>
    </row>
    <row r="34" spans="1:14" ht="14.25">
      <c r="A34" s="51">
        <v>7</v>
      </c>
      <c r="B34" s="52" t="s">
        <v>80</v>
      </c>
      <c r="C34" s="80" t="s">
        <v>28</v>
      </c>
      <c r="D34" s="26" t="s">
        <v>99</v>
      </c>
      <c r="E34" s="26" t="s">
        <v>105</v>
      </c>
      <c r="F34" s="26" t="s">
        <v>97</v>
      </c>
      <c r="G34" s="26" t="s">
        <v>114</v>
      </c>
      <c r="H34" s="79" t="s">
        <v>87</v>
      </c>
      <c r="I34" s="25"/>
      <c r="J34" s="26"/>
      <c r="K34" s="26"/>
      <c r="L34" s="79" t="s">
        <v>116</v>
      </c>
      <c r="M34" s="26" t="s">
        <v>118</v>
      </c>
      <c r="N34" s="26" t="s">
        <v>22</v>
      </c>
    </row>
    <row r="35" spans="1:14" ht="14.25">
      <c r="A35" s="51">
        <v>8</v>
      </c>
      <c r="B35" s="52" t="s">
        <v>81</v>
      </c>
      <c r="C35" s="80" t="s">
        <v>104</v>
      </c>
      <c r="D35" s="26"/>
      <c r="E35" s="26" t="s">
        <v>119</v>
      </c>
      <c r="F35" s="26"/>
      <c r="G35" s="26" t="s">
        <v>183</v>
      </c>
      <c r="H35" s="79" t="s">
        <v>72</v>
      </c>
      <c r="I35" s="26" t="s">
        <v>28</v>
      </c>
      <c r="J35" s="25"/>
      <c r="K35" s="26" t="s">
        <v>104</v>
      </c>
      <c r="L35" s="79" t="s">
        <v>110</v>
      </c>
      <c r="M35" s="26" t="s">
        <v>115</v>
      </c>
      <c r="N35" s="26" t="s">
        <v>100</v>
      </c>
    </row>
    <row r="36" spans="1:14" ht="14.25">
      <c r="A36" s="51">
        <v>9</v>
      </c>
      <c r="B36" s="52" t="s">
        <v>82</v>
      </c>
      <c r="C36" s="80" t="s">
        <v>104</v>
      </c>
      <c r="D36" s="26" t="s">
        <v>91</v>
      </c>
      <c r="E36" s="26" t="s">
        <v>21</v>
      </c>
      <c r="F36" s="26" t="s">
        <v>90</v>
      </c>
      <c r="G36" s="26" t="s">
        <v>105</v>
      </c>
      <c r="H36" s="79" t="s">
        <v>90</v>
      </c>
      <c r="I36" s="26" t="s">
        <v>118</v>
      </c>
      <c r="J36" s="26"/>
      <c r="K36" s="25"/>
      <c r="L36" s="79" t="s">
        <v>265</v>
      </c>
      <c r="M36" s="26" t="s">
        <v>105</v>
      </c>
      <c r="N36" s="26"/>
    </row>
    <row r="37" spans="1:14" ht="14.25">
      <c r="A37" s="51">
        <v>10</v>
      </c>
      <c r="B37" s="52" t="s">
        <v>83</v>
      </c>
      <c r="C37" s="80"/>
      <c r="D37" s="79" t="s">
        <v>118</v>
      </c>
      <c r="E37" s="79"/>
      <c r="F37" s="79" t="s">
        <v>21</v>
      </c>
      <c r="G37" s="79" t="s">
        <v>88</v>
      </c>
      <c r="H37" s="79" t="s">
        <v>94</v>
      </c>
      <c r="I37" s="79" t="s">
        <v>107</v>
      </c>
      <c r="J37" s="79" t="s">
        <v>198</v>
      </c>
      <c r="K37" s="79" t="s">
        <v>166</v>
      </c>
      <c r="L37" s="25"/>
      <c r="M37" s="79" t="s">
        <v>119</v>
      </c>
      <c r="N37" s="79" t="s">
        <v>104</v>
      </c>
    </row>
    <row r="38" spans="1:14" ht="14.25">
      <c r="A38" s="51">
        <v>11</v>
      </c>
      <c r="B38" s="52" t="s">
        <v>84</v>
      </c>
      <c r="C38" s="80" t="s">
        <v>104</v>
      </c>
      <c r="D38" s="79" t="s">
        <v>72</v>
      </c>
      <c r="E38" s="26" t="s">
        <v>27</v>
      </c>
      <c r="F38" s="26" t="s">
        <v>92</v>
      </c>
      <c r="G38" s="26" t="s">
        <v>71</v>
      </c>
      <c r="H38" s="79"/>
      <c r="I38" s="26" t="s">
        <v>107</v>
      </c>
      <c r="J38" s="26" t="s">
        <v>107</v>
      </c>
      <c r="K38" s="26"/>
      <c r="L38" s="79" t="s">
        <v>103</v>
      </c>
      <c r="M38" s="25"/>
      <c r="N38" s="26" t="s">
        <v>255</v>
      </c>
    </row>
    <row r="39" spans="1:14" ht="15" thickBot="1">
      <c r="A39" s="51">
        <v>12</v>
      </c>
      <c r="B39" s="86" t="s">
        <v>168</v>
      </c>
      <c r="C39" s="80" t="s">
        <v>72</v>
      </c>
      <c r="D39" s="79" t="s">
        <v>23</v>
      </c>
      <c r="E39" s="26"/>
      <c r="F39" s="26" t="s">
        <v>55</v>
      </c>
      <c r="G39" s="26" t="s">
        <v>105</v>
      </c>
      <c r="H39" s="79" t="s">
        <v>55</v>
      </c>
      <c r="I39" s="26"/>
      <c r="J39" s="26" t="s">
        <v>92</v>
      </c>
      <c r="K39" s="26" t="s">
        <v>55</v>
      </c>
      <c r="L39" s="79" t="s">
        <v>118</v>
      </c>
      <c r="M39" s="26" t="s">
        <v>105</v>
      </c>
      <c r="N39" s="25"/>
    </row>
    <row r="40" ht="12.75">
      <c r="M40" s="91"/>
    </row>
  </sheetData>
  <sheetProtection autoFilter="0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Header>&amp;C&amp;"Arial Cyr,полужирный"Таблица чемпионата ЛДФ
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0"/>
  <sheetViews>
    <sheetView workbookViewId="0" topLeftCell="A1">
      <selection activeCell="G32" sqref="G32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9" width="5.00390625" style="1" customWidth="1"/>
    <col min="10" max="10" width="4.75390625" style="1" customWidth="1"/>
    <col min="11" max="18" width="4.75390625" style="0" customWidth="1"/>
  </cols>
  <sheetData>
    <row r="3" ht="13.5" thickBot="1"/>
    <row r="4" spans="1:18" ht="16.5" customHeight="1" thickBot="1">
      <c r="A4" s="136"/>
      <c r="B4" s="131"/>
      <c r="C4" s="132" t="s">
        <v>0</v>
      </c>
      <c r="D4" s="133" t="s">
        <v>1</v>
      </c>
      <c r="E4" s="133" t="s">
        <v>2</v>
      </c>
      <c r="F4" s="133" t="s">
        <v>3</v>
      </c>
      <c r="G4" s="133" t="s">
        <v>4</v>
      </c>
      <c r="H4" s="133" t="s">
        <v>5</v>
      </c>
      <c r="I4" s="134" t="s">
        <v>6</v>
      </c>
      <c r="J4" s="135" t="s">
        <v>7</v>
      </c>
      <c r="O4" s="110"/>
      <c r="P4" s="110"/>
      <c r="Q4" s="110"/>
      <c r="R4" s="110"/>
    </row>
    <row r="5" spans="1:18" ht="16.5" customHeight="1">
      <c r="A5" s="159">
        <v>1</v>
      </c>
      <c r="B5" s="120" t="s">
        <v>84</v>
      </c>
      <c r="C5" s="160">
        <f aca="true" t="shared" si="0" ref="C5:C16">SUM(D5:F5)</f>
        <v>19</v>
      </c>
      <c r="D5" s="122">
        <v>15</v>
      </c>
      <c r="E5" s="122">
        <v>0</v>
      </c>
      <c r="F5" s="122">
        <v>4</v>
      </c>
      <c r="G5" s="122">
        <v>74</v>
      </c>
      <c r="H5" s="122">
        <v>30</v>
      </c>
      <c r="I5" s="161">
        <f aca="true" t="shared" si="1" ref="I5:I16">G5-H5</f>
        <v>44</v>
      </c>
      <c r="J5" s="130">
        <f aca="true" t="shared" si="2" ref="J5:J17">D5*3+E5</f>
        <v>45</v>
      </c>
      <c r="K5" s="13" t="s">
        <v>104</v>
      </c>
      <c r="O5" s="110"/>
      <c r="P5" s="143"/>
      <c r="Q5" s="143"/>
      <c r="R5" s="110"/>
    </row>
    <row r="6" spans="1:18" ht="16.5" customHeight="1">
      <c r="A6" s="116">
        <v>2</v>
      </c>
      <c r="B6" s="28" t="s">
        <v>78</v>
      </c>
      <c r="C6" s="29">
        <f t="shared" si="0"/>
        <v>19</v>
      </c>
      <c r="D6" s="30">
        <v>13</v>
      </c>
      <c r="E6" s="30">
        <v>2</v>
      </c>
      <c r="F6" s="30">
        <v>4</v>
      </c>
      <c r="G6" s="139">
        <v>80</v>
      </c>
      <c r="H6" s="30">
        <v>34</v>
      </c>
      <c r="I6" s="31">
        <f t="shared" si="1"/>
        <v>46</v>
      </c>
      <c r="J6" s="27">
        <f t="shared" si="2"/>
        <v>41</v>
      </c>
      <c r="K6" s="13" t="s">
        <v>105</v>
      </c>
      <c r="O6" s="110"/>
      <c r="P6" s="110"/>
      <c r="Q6" s="110"/>
      <c r="R6" s="110"/>
    </row>
    <row r="7" spans="1:18" ht="16.5" customHeight="1">
      <c r="A7" s="118">
        <v>3</v>
      </c>
      <c r="B7" s="52" t="s">
        <v>75</v>
      </c>
      <c r="C7" s="137">
        <f t="shared" si="0"/>
        <v>19</v>
      </c>
      <c r="D7" s="53">
        <v>13</v>
      </c>
      <c r="E7" s="53">
        <v>1</v>
      </c>
      <c r="F7" s="53">
        <v>5</v>
      </c>
      <c r="G7" s="53">
        <v>76</v>
      </c>
      <c r="H7" s="53">
        <v>29</v>
      </c>
      <c r="I7" s="138">
        <f t="shared" si="1"/>
        <v>47</v>
      </c>
      <c r="J7" s="51">
        <f t="shared" si="2"/>
        <v>40</v>
      </c>
      <c r="K7" s="13" t="s">
        <v>22</v>
      </c>
      <c r="O7" s="110"/>
      <c r="P7" s="143"/>
      <c r="Q7" s="143"/>
      <c r="R7" s="110"/>
    </row>
    <row r="8" spans="1:18" ht="16.5" customHeight="1">
      <c r="A8" s="118">
        <v>4</v>
      </c>
      <c r="B8" s="52" t="s">
        <v>79</v>
      </c>
      <c r="C8" s="137">
        <f t="shared" si="0"/>
        <v>19</v>
      </c>
      <c r="D8" s="53">
        <v>12</v>
      </c>
      <c r="E8" s="53">
        <v>3</v>
      </c>
      <c r="F8" s="53">
        <v>4</v>
      </c>
      <c r="G8" s="53">
        <v>70</v>
      </c>
      <c r="H8" s="53">
        <v>29</v>
      </c>
      <c r="I8" s="138">
        <f t="shared" si="1"/>
        <v>41</v>
      </c>
      <c r="J8" s="51">
        <f t="shared" si="2"/>
        <v>39</v>
      </c>
      <c r="K8" s="13" t="s">
        <v>104</v>
      </c>
      <c r="O8" s="110"/>
      <c r="P8" s="143"/>
      <c r="Q8" s="143"/>
      <c r="R8" s="110"/>
    </row>
    <row r="9" spans="1:18" ht="16.5" customHeight="1">
      <c r="A9" s="118">
        <v>5</v>
      </c>
      <c r="B9" s="52" t="s">
        <v>77</v>
      </c>
      <c r="C9" s="137">
        <f t="shared" si="0"/>
        <v>19</v>
      </c>
      <c r="D9" s="53">
        <v>9</v>
      </c>
      <c r="E9" s="53">
        <v>3</v>
      </c>
      <c r="F9" s="53">
        <v>7</v>
      </c>
      <c r="G9" s="53">
        <v>63</v>
      </c>
      <c r="H9" s="53">
        <v>58</v>
      </c>
      <c r="I9" s="138">
        <f t="shared" si="1"/>
        <v>5</v>
      </c>
      <c r="J9" s="51">
        <f t="shared" si="2"/>
        <v>30</v>
      </c>
      <c r="K9" s="13" t="s">
        <v>104</v>
      </c>
      <c r="O9" s="110"/>
      <c r="P9" s="143"/>
      <c r="Q9" s="143"/>
      <c r="R9" s="110"/>
    </row>
    <row r="10" spans="1:18" ht="16.5" customHeight="1">
      <c r="A10" s="118">
        <v>6</v>
      </c>
      <c r="B10" s="52" t="s">
        <v>83</v>
      </c>
      <c r="C10" s="137">
        <f t="shared" si="0"/>
        <v>19</v>
      </c>
      <c r="D10" s="53">
        <v>10</v>
      </c>
      <c r="E10" s="53">
        <v>0</v>
      </c>
      <c r="F10" s="53">
        <v>9</v>
      </c>
      <c r="G10" s="53">
        <v>60</v>
      </c>
      <c r="H10" s="53">
        <v>80</v>
      </c>
      <c r="I10" s="138">
        <f t="shared" si="1"/>
        <v>-20</v>
      </c>
      <c r="J10" s="51">
        <f t="shared" si="2"/>
        <v>30</v>
      </c>
      <c r="K10" s="13" t="s">
        <v>107</v>
      </c>
      <c r="O10" s="110"/>
      <c r="P10" s="143"/>
      <c r="Q10" s="143"/>
      <c r="R10" s="110"/>
    </row>
    <row r="11" spans="1:18" ht="16.5" customHeight="1">
      <c r="A11" s="118">
        <v>7</v>
      </c>
      <c r="B11" s="52" t="s">
        <v>80</v>
      </c>
      <c r="C11" s="137">
        <f t="shared" si="0"/>
        <v>19</v>
      </c>
      <c r="D11" s="53">
        <v>8</v>
      </c>
      <c r="E11" s="53">
        <v>2</v>
      </c>
      <c r="F11" s="53">
        <v>9</v>
      </c>
      <c r="G11" s="53">
        <v>39</v>
      </c>
      <c r="H11" s="53">
        <v>45</v>
      </c>
      <c r="I11" s="138">
        <f t="shared" si="1"/>
        <v>-6</v>
      </c>
      <c r="J11" s="51">
        <f t="shared" si="2"/>
        <v>26</v>
      </c>
      <c r="K11" s="13" t="s">
        <v>94</v>
      </c>
      <c r="O11" s="110"/>
      <c r="P11" s="143"/>
      <c r="Q11" s="143"/>
      <c r="R11" s="110"/>
    </row>
    <row r="12" spans="1:18" ht="16.5" customHeight="1">
      <c r="A12" s="118">
        <v>8</v>
      </c>
      <c r="B12" s="52" t="s">
        <v>76</v>
      </c>
      <c r="C12" s="137">
        <f t="shared" si="0"/>
        <v>19</v>
      </c>
      <c r="D12" s="53">
        <v>7</v>
      </c>
      <c r="E12" s="53">
        <v>1</v>
      </c>
      <c r="F12" s="53">
        <v>11</v>
      </c>
      <c r="G12" s="53">
        <v>42</v>
      </c>
      <c r="H12" s="53">
        <v>39</v>
      </c>
      <c r="I12" s="138">
        <f t="shared" si="1"/>
        <v>3</v>
      </c>
      <c r="J12" s="51">
        <f t="shared" si="2"/>
        <v>22</v>
      </c>
      <c r="K12" s="13" t="s">
        <v>106</v>
      </c>
      <c r="O12" s="110"/>
      <c r="P12" s="143"/>
      <c r="Q12" s="143"/>
      <c r="R12" s="110"/>
    </row>
    <row r="13" spans="1:18" ht="16.5" customHeight="1">
      <c r="A13" s="118">
        <v>9</v>
      </c>
      <c r="B13" s="52" t="s">
        <v>81</v>
      </c>
      <c r="C13" s="137">
        <f t="shared" si="0"/>
        <v>19</v>
      </c>
      <c r="D13" s="53">
        <v>7</v>
      </c>
      <c r="E13" s="53">
        <v>0</v>
      </c>
      <c r="F13" s="53">
        <v>12</v>
      </c>
      <c r="G13" s="53">
        <v>38</v>
      </c>
      <c r="H13" s="53">
        <v>54</v>
      </c>
      <c r="I13" s="138">
        <f t="shared" si="1"/>
        <v>-16</v>
      </c>
      <c r="J13" s="51">
        <f t="shared" si="2"/>
        <v>21</v>
      </c>
      <c r="K13" s="13" t="s">
        <v>23</v>
      </c>
      <c r="O13" s="110"/>
      <c r="P13" s="143"/>
      <c r="Q13" s="143"/>
      <c r="R13" s="110"/>
    </row>
    <row r="14" spans="1:18" ht="16.5" customHeight="1">
      <c r="A14" s="118">
        <v>10</v>
      </c>
      <c r="B14" s="52" t="s">
        <v>74</v>
      </c>
      <c r="C14" s="137">
        <f t="shared" si="0"/>
        <v>19</v>
      </c>
      <c r="D14" s="53">
        <v>5</v>
      </c>
      <c r="E14" s="53">
        <v>0</v>
      </c>
      <c r="F14" s="53">
        <v>14</v>
      </c>
      <c r="G14" s="53">
        <v>35</v>
      </c>
      <c r="H14" s="53">
        <v>87</v>
      </c>
      <c r="I14" s="138">
        <f t="shared" si="1"/>
        <v>-52</v>
      </c>
      <c r="J14" s="51">
        <f t="shared" si="2"/>
        <v>15</v>
      </c>
      <c r="K14" s="13" t="s">
        <v>105</v>
      </c>
      <c r="O14" s="110"/>
      <c r="P14" s="143"/>
      <c r="Q14" s="143"/>
      <c r="R14" s="110"/>
    </row>
    <row r="15" spans="1:18" ht="16.5" customHeight="1">
      <c r="A15" s="140">
        <v>11</v>
      </c>
      <c r="B15" s="34" t="s">
        <v>168</v>
      </c>
      <c r="C15" s="35">
        <f t="shared" si="0"/>
        <v>19</v>
      </c>
      <c r="D15" s="36">
        <v>4</v>
      </c>
      <c r="E15" s="36">
        <v>1</v>
      </c>
      <c r="F15" s="36">
        <v>14</v>
      </c>
      <c r="G15" s="36">
        <v>38</v>
      </c>
      <c r="H15" s="36">
        <v>71</v>
      </c>
      <c r="I15" s="37">
        <f t="shared" si="1"/>
        <v>-33</v>
      </c>
      <c r="J15" s="33">
        <f t="shared" si="2"/>
        <v>13</v>
      </c>
      <c r="K15" s="13" t="s">
        <v>95</v>
      </c>
      <c r="O15" s="110"/>
      <c r="P15" s="143"/>
      <c r="Q15" s="143"/>
      <c r="R15" s="110"/>
    </row>
    <row r="16" spans="1:18" ht="16.5" customHeight="1" thickBot="1">
      <c r="A16" s="142">
        <v>12</v>
      </c>
      <c r="B16" s="40" t="s">
        <v>82</v>
      </c>
      <c r="C16" s="41">
        <f t="shared" si="0"/>
        <v>19</v>
      </c>
      <c r="D16" s="42">
        <v>3</v>
      </c>
      <c r="E16" s="42">
        <v>3</v>
      </c>
      <c r="F16" s="42">
        <v>13</v>
      </c>
      <c r="G16" s="147">
        <v>33</v>
      </c>
      <c r="H16" s="42">
        <v>92</v>
      </c>
      <c r="I16" s="43">
        <f t="shared" si="1"/>
        <v>-59</v>
      </c>
      <c r="J16" s="39">
        <f t="shared" si="2"/>
        <v>12</v>
      </c>
      <c r="K16" s="13" t="s">
        <v>105</v>
      </c>
      <c r="O16" s="110"/>
      <c r="P16" s="162"/>
      <c r="Q16" s="143"/>
      <c r="R16" s="110"/>
    </row>
    <row r="17" spans="3:10" ht="12.75">
      <c r="C17" s="50">
        <f aca="true" t="shared" si="3" ref="C17:I17">SUM(C$5:C$16)</f>
        <v>228</v>
      </c>
      <c r="D17" s="50">
        <f t="shared" si="3"/>
        <v>106</v>
      </c>
      <c r="E17" s="50">
        <f t="shared" si="3"/>
        <v>16</v>
      </c>
      <c r="F17" s="50">
        <f t="shared" si="3"/>
        <v>106</v>
      </c>
      <c r="G17" s="50">
        <f t="shared" si="3"/>
        <v>648</v>
      </c>
      <c r="H17" s="50">
        <f t="shared" si="3"/>
        <v>648</v>
      </c>
      <c r="I17" s="50">
        <f t="shared" si="3"/>
        <v>0</v>
      </c>
      <c r="J17" s="55">
        <f t="shared" si="2"/>
        <v>334</v>
      </c>
    </row>
    <row r="20" spans="2:3" ht="12.75">
      <c r="B20" t="s">
        <v>25</v>
      </c>
      <c r="C20" s="1">
        <f>G17-'тур 18'!C22</f>
        <v>27</v>
      </c>
    </row>
    <row r="21" spans="2:3" ht="12.75">
      <c r="B21" t="s">
        <v>24</v>
      </c>
      <c r="C21" s="1">
        <f>C20/6</f>
        <v>4.5</v>
      </c>
    </row>
    <row r="22" spans="2:3" ht="12.75">
      <c r="B22" t="s">
        <v>26</v>
      </c>
      <c r="C22" s="1">
        <f>G17</f>
        <v>648</v>
      </c>
    </row>
    <row r="23" spans="2:3" ht="12.75">
      <c r="B23" t="s">
        <v>24</v>
      </c>
      <c r="C23" s="1">
        <f>C22*2/C17</f>
        <v>5.684210526315789</v>
      </c>
    </row>
    <row r="26" ht="13.5" thickBot="1"/>
    <row r="27" spans="3:14" ht="13.5" thickBot="1">
      <c r="C27" s="90">
        <v>1</v>
      </c>
      <c r="D27" s="90">
        <v>2</v>
      </c>
      <c r="E27" s="90">
        <v>3</v>
      </c>
      <c r="F27" s="90">
        <v>4</v>
      </c>
      <c r="G27" s="90">
        <v>5</v>
      </c>
      <c r="H27" s="90">
        <v>6</v>
      </c>
      <c r="I27" s="90">
        <v>7</v>
      </c>
      <c r="J27" s="90">
        <v>8</v>
      </c>
      <c r="K27" s="90">
        <v>9</v>
      </c>
      <c r="L27" s="90">
        <v>10</v>
      </c>
      <c r="M27" s="90">
        <v>11</v>
      </c>
      <c r="N27" s="90">
        <v>12</v>
      </c>
    </row>
    <row r="28" spans="1:14" ht="14.25">
      <c r="A28" s="89">
        <v>1</v>
      </c>
      <c r="B28" s="85" t="s">
        <v>74</v>
      </c>
      <c r="C28" s="24"/>
      <c r="D28" s="78" t="s">
        <v>105</v>
      </c>
      <c r="E28" s="78" t="s">
        <v>105</v>
      </c>
      <c r="F28" s="78" t="s">
        <v>184</v>
      </c>
      <c r="G28" s="78" t="s">
        <v>105</v>
      </c>
      <c r="H28" s="78" t="s">
        <v>106</v>
      </c>
      <c r="I28" s="78" t="s">
        <v>105</v>
      </c>
      <c r="J28" s="78" t="s">
        <v>119</v>
      </c>
      <c r="K28" s="78" t="s">
        <v>108</v>
      </c>
      <c r="L28" s="78" t="s">
        <v>208</v>
      </c>
      <c r="M28" s="78" t="s">
        <v>105</v>
      </c>
      <c r="N28" s="78" t="s">
        <v>105</v>
      </c>
    </row>
    <row r="29" spans="1:14" ht="14.25">
      <c r="A29" s="51">
        <v>2</v>
      </c>
      <c r="B29" s="52" t="s">
        <v>75</v>
      </c>
      <c r="C29" s="80" t="s">
        <v>164</v>
      </c>
      <c r="D29" s="25"/>
      <c r="E29" s="26" t="s">
        <v>101</v>
      </c>
      <c r="F29" s="26"/>
      <c r="G29" s="26" t="s">
        <v>106</v>
      </c>
      <c r="H29" s="79" t="s">
        <v>94</v>
      </c>
      <c r="I29" s="26" t="s">
        <v>101</v>
      </c>
      <c r="J29" s="26" t="s">
        <v>182</v>
      </c>
      <c r="K29" s="26" t="s">
        <v>55</v>
      </c>
      <c r="L29" s="79"/>
      <c r="M29" s="79" t="s">
        <v>95</v>
      </c>
      <c r="N29" s="79" t="s">
        <v>233</v>
      </c>
    </row>
    <row r="30" spans="1:14" ht="14.25">
      <c r="A30" s="51">
        <v>3</v>
      </c>
      <c r="B30" s="52" t="s">
        <v>76</v>
      </c>
      <c r="C30" s="80" t="s">
        <v>98</v>
      </c>
      <c r="D30" s="26" t="s">
        <v>107</v>
      </c>
      <c r="E30" s="25"/>
      <c r="F30" s="26" t="s">
        <v>55</v>
      </c>
      <c r="G30" s="26" t="s">
        <v>21</v>
      </c>
      <c r="H30" s="79" t="s">
        <v>118</v>
      </c>
      <c r="I30" s="26"/>
      <c r="J30" s="26" t="s">
        <v>55</v>
      </c>
      <c r="K30" s="79" t="s">
        <v>90</v>
      </c>
      <c r="L30" s="79" t="s">
        <v>95</v>
      </c>
      <c r="M30" s="26"/>
      <c r="N30" s="26" t="s">
        <v>115</v>
      </c>
    </row>
    <row r="31" spans="1:14" ht="14.25">
      <c r="A31" s="51">
        <v>4</v>
      </c>
      <c r="B31" s="52" t="s">
        <v>77</v>
      </c>
      <c r="C31" s="80" t="s">
        <v>104</v>
      </c>
      <c r="D31" s="26" t="s">
        <v>90</v>
      </c>
      <c r="E31" s="26" t="s">
        <v>100</v>
      </c>
      <c r="F31" s="25"/>
      <c r="G31" s="26"/>
      <c r="H31" s="79" t="s">
        <v>87</v>
      </c>
      <c r="I31" s="26" t="s">
        <v>107</v>
      </c>
      <c r="J31" s="26" t="s">
        <v>104</v>
      </c>
      <c r="K31" s="26" t="s">
        <v>112</v>
      </c>
      <c r="L31" s="79" t="s">
        <v>222</v>
      </c>
      <c r="M31" s="26" t="s">
        <v>118</v>
      </c>
      <c r="N31" s="26" t="s">
        <v>94</v>
      </c>
    </row>
    <row r="32" spans="1:14" ht="14.25">
      <c r="A32" s="51">
        <v>5</v>
      </c>
      <c r="B32" s="52" t="s">
        <v>78</v>
      </c>
      <c r="C32" s="80" t="s">
        <v>198</v>
      </c>
      <c r="D32" s="26"/>
      <c r="E32" s="26" t="s">
        <v>119</v>
      </c>
      <c r="F32" s="26" t="s">
        <v>114</v>
      </c>
      <c r="G32" s="25"/>
      <c r="H32" s="79" t="s">
        <v>105</v>
      </c>
      <c r="I32" s="26" t="s">
        <v>87</v>
      </c>
      <c r="J32" s="26" t="s">
        <v>71</v>
      </c>
      <c r="K32" s="26" t="s">
        <v>22</v>
      </c>
      <c r="L32" s="79" t="s">
        <v>235</v>
      </c>
      <c r="M32" s="26" t="s">
        <v>93</v>
      </c>
      <c r="N32" s="26" t="s">
        <v>90</v>
      </c>
    </row>
    <row r="33" spans="1:14" ht="14.25">
      <c r="A33" s="51">
        <v>6</v>
      </c>
      <c r="B33" s="52" t="s">
        <v>79</v>
      </c>
      <c r="C33" s="80"/>
      <c r="D33" s="79" t="s">
        <v>22</v>
      </c>
      <c r="E33" s="79" t="s">
        <v>107</v>
      </c>
      <c r="F33" s="79" t="s">
        <v>263</v>
      </c>
      <c r="G33" s="79" t="s">
        <v>55</v>
      </c>
      <c r="H33" s="25"/>
      <c r="I33" s="79" t="s">
        <v>110</v>
      </c>
      <c r="J33" s="79" t="s">
        <v>101</v>
      </c>
      <c r="K33" s="79" t="s">
        <v>104</v>
      </c>
      <c r="L33" s="79"/>
      <c r="M33" s="79" t="s">
        <v>55</v>
      </c>
      <c r="N33" s="79"/>
    </row>
    <row r="34" spans="1:14" ht="14.25">
      <c r="A34" s="51">
        <v>7</v>
      </c>
      <c r="B34" s="52" t="s">
        <v>80</v>
      </c>
      <c r="C34" s="80" t="s">
        <v>28</v>
      </c>
      <c r="D34" s="26" t="s">
        <v>99</v>
      </c>
      <c r="E34" s="26" t="s">
        <v>105</v>
      </c>
      <c r="F34" s="26" t="s">
        <v>97</v>
      </c>
      <c r="G34" s="26" t="s">
        <v>114</v>
      </c>
      <c r="H34" s="79" t="s">
        <v>87</v>
      </c>
      <c r="I34" s="25"/>
      <c r="J34" s="26"/>
      <c r="K34" s="26"/>
      <c r="L34" s="79" t="s">
        <v>116</v>
      </c>
      <c r="M34" s="26" t="s">
        <v>118</v>
      </c>
      <c r="N34" s="26" t="s">
        <v>22</v>
      </c>
    </row>
    <row r="35" spans="1:14" ht="14.25">
      <c r="A35" s="51">
        <v>8</v>
      </c>
      <c r="B35" s="52" t="s">
        <v>81</v>
      </c>
      <c r="C35" s="80" t="s">
        <v>104</v>
      </c>
      <c r="D35" s="26" t="s">
        <v>23</v>
      </c>
      <c r="E35" s="26" t="s">
        <v>119</v>
      </c>
      <c r="F35" s="26"/>
      <c r="G35" s="26" t="s">
        <v>183</v>
      </c>
      <c r="H35" s="79" t="s">
        <v>72</v>
      </c>
      <c r="I35" s="26" t="s">
        <v>28</v>
      </c>
      <c r="J35" s="25"/>
      <c r="K35" s="26" t="s">
        <v>104</v>
      </c>
      <c r="L35" s="79" t="s">
        <v>110</v>
      </c>
      <c r="M35" s="26" t="s">
        <v>115</v>
      </c>
      <c r="N35" s="26" t="s">
        <v>100</v>
      </c>
    </row>
    <row r="36" spans="1:14" ht="14.25">
      <c r="A36" s="51">
        <v>9</v>
      </c>
      <c r="B36" s="52" t="s">
        <v>82</v>
      </c>
      <c r="C36" s="80" t="s">
        <v>104</v>
      </c>
      <c r="D36" s="26" t="s">
        <v>91</v>
      </c>
      <c r="E36" s="26" t="s">
        <v>21</v>
      </c>
      <c r="F36" s="26" t="s">
        <v>90</v>
      </c>
      <c r="G36" s="26" t="s">
        <v>105</v>
      </c>
      <c r="H36" s="79" t="s">
        <v>90</v>
      </c>
      <c r="I36" s="26" t="s">
        <v>118</v>
      </c>
      <c r="J36" s="26"/>
      <c r="K36" s="25"/>
      <c r="L36" s="79" t="s">
        <v>265</v>
      </c>
      <c r="M36" s="26" t="s">
        <v>105</v>
      </c>
      <c r="N36" s="26"/>
    </row>
    <row r="37" spans="1:14" ht="14.25">
      <c r="A37" s="51">
        <v>10</v>
      </c>
      <c r="B37" s="52" t="s">
        <v>83</v>
      </c>
      <c r="C37" s="80"/>
      <c r="D37" s="79" t="s">
        <v>118</v>
      </c>
      <c r="E37" s="79" t="s">
        <v>107</v>
      </c>
      <c r="F37" s="79" t="s">
        <v>21</v>
      </c>
      <c r="G37" s="79" t="s">
        <v>88</v>
      </c>
      <c r="H37" s="79" t="s">
        <v>94</v>
      </c>
      <c r="I37" s="79" t="s">
        <v>107</v>
      </c>
      <c r="J37" s="79" t="s">
        <v>198</v>
      </c>
      <c r="K37" s="79" t="s">
        <v>166</v>
      </c>
      <c r="L37" s="25"/>
      <c r="M37" s="79" t="s">
        <v>119</v>
      </c>
      <c r="N37" s="79" t="s">
        <v>104</v>
      </c>
    </row>
    <row r="38" spans="1:14" ht="14.25">
      <c r="A38" s="51">
        <v>11</v>
      </c>
      <c r="B38" s="52" t="s">
        <v>84</v>
      </c>
      <c r="C38" s="80" t="s">
        <v>104</v>
      </c>
      <c r="D38" s="79" t="s">
        <v>72</v>
      </c>
      <c r="E38" s="26" t="s">
        <v>27</v>
      </c>
      <c r="F38" s="26" t="s">
        <v>92</v>
      </c>
      <c r="G38" s="26" t="s">
        <v>71</v>
      </c>
      <c r="H38" s="79"/>
      <c r="I38" s="26" t="s">
        <v>107</v>
      </c>
      <c r="J38" s="26" t="s">
        <v>107</v>
      </c>
      <c r="K38" s="26"/>
      <c r="L38" s="79" t="s">
        <v>103</v>
      </c>
      <c r="M38" s="25"/>
      <c r="N38" s="26" t="s">
        <v>255</v>
      </c>
    </row>
    <row r="39" spans="1:14" ht="15" thickBot="1">
      <c r="A39" s="51">
        <v>12</v>
      </c>
      <c r="B39" s="86" t="s">
        <v>168</v>
      </c>
      <c r="C39" s="80" t="s">
        <v>72</v>
      </c>
      <c r="D39" s="79" t="s">
        <v>23</v>
      </c>
      <c r="E39" s="26"/>
      <c r="F39" s="26" t="s">
        <v>55</v>
      </c>
      <c r="G39" s="26" t="s">
        <v>105</v>
      </c>
      <c r="H39" s="79" t="s">
        <v>55</v>
      </c>
      <c r="I39" s="26" t="s">
        <v>95</v>
      </c>
      <c r="J39" s="26" t="s">
        <v>92</v>
      </c>
      <c r="K39" s="26" t="s">
        <v>55</v>
      </c>
      <c r="L39" s="79" t="s">
        <v>118</v>
      </c>
      <c r="M39" s="26" t="s">
        <v>105</v>
      </c>
      <c r="N39" s="25"/>
    </row>
    <row r="40" ht="12.75">
      <c r="M40" s="91"/>
    </row>
  </sheetData>
  <sheetProtection password="C66D" sheet="1" objects="1" scenarios="1" autoFilter="0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Header>&amp;C&amp;"Arial Cyr,полужирный"Таблица чемпионата ЛДФ
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0"/>
  <sheetViews>
    <sheetView workbookViewId="0" topLeftCell="A1">
      <selection activeCell="P19" sqref="P19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9" width="5.00390625" style="1" customWidth="1"/>
    <col min="10" max="10" width="4.75390625" style="1" customWidth="1"/>
    <col min="11" max="18" width="4.75390625" style="0" customWidth="1"/>
  </cols>
  <sheetData>
    <row r="3" ht="13.5" thickBot="1"/>
    <row r="4" spans="1:10" ht="16.5" customHeight="1" thickBot="1">
      <c r="A4" s="5"/>
      <c r="B4" s="4"/>
      <c r="C4" s="7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1" ht="16.5" customHeight="1">
      <c r="A5" s="116">
        <v>1</v>
      </c>
      <c r="B5" s="120" t="s">
        <v>78</v>
      </c>
      <c r="C5" s="121">
        <f aca="true" t="shared" si="0" ref="C5:C16">SUM(D5:F5)</f>
        <v>2</v>
      </c>
      <c r="D5" s="122">
        <v>2</v>
      </c>
      <c r="E5" s="122">
        <v>0</v>
      </c>
      <c r="F5" s="122">
        <v>0</v>
      </c>
      <c r="G5" s="123">
        <v>19</v>
      </c>
      <c r="H5" s="122">
        <v>3</v>
      </c>
      <c r="I5" s="124">
        <f aca="true" t="shared" si="1" ref="I5:I16">G5-H5</f>
        <v>16</v>
      </c>
      <c r="J5" s="130">
        <f aca="true" t="shared" si="2" ref="J5:J17">D5*3+E5</f>
        <v>6</v>
      </c>
      <c r="K5" s="13" t="s">
        <v>89</v>
      </c>
    </row>
    <row r="6" spans="1:11" ht="16.5" customHeight="1">
      <c r="A6" s="116">
        <v>2</v>
      </c>
      <c r="B6" s="28" t="s">
        <v>75</v>
      </c>
      <c r="C6" s="32">
        <f t="shared" si="0"/>
        <v>2</v>
      </c>
      <c r="D6" s="30">
        <v>2</v>
      </c>
      <c r="E6" s="30">
        <v>0</v>
      </c>
      <c r="F6" s="30">
        <v>0</v>
      </c>
      <c r="G6" s="30">
        <v>10</v>
      </c>
      <c r="H6" s="30">
        <v>1</v>
      </c>
      <c r="I6" s="125">
        <f t="shared" si="1"/>
        <v>9</v>
      </c>
      <c r="J6" s="27">
        <f t="shared" si="2"/>
        <v>6</v>
      </c>
      <c r="K6" s="13" t="s">
        <v>22</v>
      </c>
    </row>
    <row r="7" spans="1:11" ht="16.5" customHeight="1">
      <c r="A7" s="116">
        <v>3</v>
      </c>
      <c r="B7" s="28" t="s">
        <v>80</v>
      </c>
      <c r="C7" s="32">
        <f t="shared" si="0"/>
        <v>2</v>
      </c>
      <c r="D7" s="30">
        <v>1</v>
      </c>
      <c r="E7" s="30">
        <v>1</v>
      </c>
      <c r="F7" s="30">
        <v>0</v>
      </c>
      <c r="G7" s="30">
        <v>3</v>
      </c>
      <c r="H7" s="30">
        <v>2</v>
      </c>
      <c r="I7" s="125">
        <f t="shared" si="1"/>
        <v>1</v>
      </c>
      <c r="J7" s="27">
        <f t="shared" si="2"/>
        <v>4</v>
      </c>
      <c r="K7" s="13" t="s">
        <v>28</v>
      </c>
    </row>
    <row r="8" spans="1:11" ht="16.5" customHeight="1">
      <c r="A8" s="117">
        <v>4</v>
      </c>
      <c r="B8" s="94" t="s">
        <v>74</v>
      </c>
      <c r="C8" s="112">
        <f t="shared" si="0"/>
        <v>2</v>
      </c>
      <c r="D8" s="113">
        <v>1</v>
      </c>
      <c r="E8" s="113">
        <v>0</v>
      </c>
      <c r="F8" s="113">
        <v>1</v>
      </c>
      <c r="G8" s="113">
        <v>6</v>
      </c>
      <c r="H8" s="113">
        <v>2</v>
      </c>
      <c r="I8" s="126">
        <f t="shared" si="1"/>
        <v>4</v>
      </c>
      <c r="J8" s="111">
        <f t="shared" si="2"/>
        <v>3</v>
      </c>
      <c r="K8" s="13" t="s">
        <v>27</v>
      </c>
    </row>
    <row r="9" spans="1:11" ht="16.5" customHeight="1">
      <c r="A9" s="118">
        <v>5</v>
      </c>
      <c r="B9" s="52" t="s">
        <v>76</v>
      </c>
      <c r="C9" s="54">
        <f t="shared" si="0"/>
        <v>2</v>
      </c>
      <c r="D9" s="53">
        <v>1</v>
      </c>
      <c r="E9" s="53">
        <v>0</v>
      </c>
      <c r="F9" s="53">
        <v>1</v>
      </c>
      <c r="G9" s="53">
        <v>7</v>
      </c>
      <c r="H9" s="53">
        <v>5</v>
      </c>
      <c r="I9" s="127">
        <f t="shared" si="1"/>
        <v>2</v>
      </c>
      <c r="J9" s="51">
        <f t="shared" si="2"/>
        <v>3</v>
      </c>
      <c r="K9" s="13" t="s">
        <v>55</v>
      </c>
    </row>
    <row r="10" spans="1:11" ht="16.5" customHeight="1">
      <c r="A10" s="118">
        <v>6</v>
      </c>
      <c r="B10" s="52" t="s">
        <v>84</v>
      </c>
      <c r="C10" s="54">
        <f t="shared" si="0"/>
        <v>2</v>
      </c>
      <c r="D10" s="53">
        <v>1</v>
      </c>
      <c r="E10" s="53">
        <v>0</v>
      </c>
      <c r="F10" s="53">
        <v>1</v>
      </c>
      <c r="G10" s="53">
        <v>9</v>
      </c>
      <c r="H10" s="53">
        <v>7</v>
      </c>
      <c r="I10" s="127">
        <f t="shared" si="1"/>
        <v>2</v>
      </c>
      <c r="J10" s="51">
        <f t="shared" si="2"/>
        <v>3</v>
      </c>
      <c r="K10" s="13" t="s">
        <v>92</v>
      </c>
    </row>
    <row r="11" spans="1:11" ht="16.5" customHeight="1">
      <c r="A11" s="118">
        <v>7</v>
      </c>
      <c r="B11" s="52" t="s">
        <v>81</v>
      </c>
      <c r="C11" s="54">
        <f t="shared" si="0"/>
        <v>2</v>
      </c>
      <c r="D11" s="53">
        <v>1</v>
      </c>
      <c r="E11" s="53">
        <v>0</v>
      </c>
      <c r="F11" s="53">
        <v>1</v>
      </c>
      <c r="G11" s="53">
        <v>7</v>
      </c>
      <c r="H11" s="53">
        <v>6</v>
      </c>
      <c r="I11" s="127">
        <f t="shared" si="1"/>
        <v>1</v>
      </c>
      <c r="J11" s="51">
        <f t="shared" si="2"/>
        <v>3</v>
      </c>
      <c r="K11" s="13" t="s">
        <v>56</v>
      </c>
    </row>
    <row r="12" spans="1:11" ht="16.5" customHeight="1">
      <c r="A12" s="118">
        <v>8</v>
      </c>
      <c r="B12" s="52" t="s">
        <v>77</v>
      </c>
      <c r="C12" s="54">
        <f t="shared" si="0"/>
        <v>2</v>
      </c>
      <c r="D12" s="53">
        <v>1</v>
      </c>
      <c r="E12" s="53">
        <v>0</v>
      </c>
      <c r="F12" s="53">
        <v>1</v>
      </c>
      <c r="G12" s="53">
        <v>6</v>
      </c>
      <c r="H12" s="53">
        <v>9</v>
      </c>
      <c r="I12" s="127">
        <f t="shared" si="1"/>
        <v>-3</v>
      </c>
      <c r="J12" s="51">
        <f t="shared" si="2"/>
        <v>3</v>
      </c>
      <c r="K12" s="13" t="s">
        <v>91</v>
      </c>
    </row>
    <row r="13" spans="1:11" ht="16.5" customHeight="1">
      <c r="A13" s="118">
        <v>9</v>
      </c>
      <c r="B13" s="52" t="s">
        <v>79</v>
      </c>
      <c r="C13" s="54">
        <f t="shared" si="0"/>
        <v>2</v>
      </c>
      <c r="D13" s="53">
        <v>0</v>
      </c>
      <c r="E13" s="53">
        <v>2</v>
      </c>
      <c r="F13" s="53">
        <v>0</v>
      </c>
      <c r="G13" s="53">
        <v>5</v>
      </c>
      <c r="H13" s="53">
        <v>5</v>
      </c>
      <c r="I13" s="127">
        <f t="shared" si="1"/>
        <v>0</v>
      </c>
      <c r="J13" s="51">
        <f t="shared" si="2"/>
        <v>2</v>
      </c>
      <c r="K13" s="13" t="s">
        <v>90</v>
      </c>
    </row>
    <row r="14" spans="1:11" ht="16.5" customHeight="1">
      <c r="A14" s="118">
        <v>10</v>
      </c>
      <c r="B14" s="52" t="s">
        <v>82</v>
      </c>
      <c r="C14" s="54">
        <f t="shared" si="0"/>
        <v>2</v>
      </c>
      <c r="D14" s="53">
        <v>0</v>
      </c>
      <c r="E14" s="53">
        <v>1</v>
      </c>
      <c r="F14" s="53">
        <v>1</v>
      </c>
      <c r="G14" s="115">
        <v>4</v>
      </c>
      <c r="H14" s="53">
        <v>8</v>
      </c>
      <c r="I14" s="127">
        <f t="shared" si="1"/>
        <v>-4</v>
      </c>
      <c r="J14" s="51">
        <f t="shared" si="2"/>
        <v>1</v>
      </c>
      <c r="K14" s="13" t="s">
        <v>90</v>
      </c>
    </row>
    <row r="15" spans="1:11" ht="16.5" customHeight="1">
      <c r="A15" s="119">
        <v>11</v>
      </c>
      <c r="B15" s="34" t="s">
        <v>85</v>
      </c>
      <c r="C15" s="38">
        <f t="shared" si="0"/>
        <v>2</v>
      </c>
      <c r="D15" s="36">
        <v>0</v>
      </c>
      <c r="E15" s="36">
        <v>0</v>
      </c>
      <c r="F15" s="36">
        <v>2</v>
      </c>
      <c r="G15" s="36">
        <v>1</v>
      </c>
      <c r="H15" s="36">
        <v>10</v>
      </c>
      <c r="I15" s="128">
        <f t="shared" si="1"/>
        <v>-9</v>
      </c>
      <c r="J15" s="33">
        <f t="shared" si="2"/>
        <v>0</v>
      </c>
      <c r="K15" s="13" t="s">
        <v>23</v>
      </c>
    </row>
    <row r="16" spans="1:11" ht="16.5" customHeight="1" thickBot="1">
      <c r="A16" s="119">
        <v>12</v>
      </c>
      <c r="B16" s="40" t="s">
        <v>83</v>
      </c>
      <c r="C16" s="44">
        <f t="shared" si="0"/>
        <v>2</v>
      </c>
      <c r="D16" s="42">
        <v>0</v>
      </c>
      <c r="E16" s="42">
        <v>0</v>
      </c>
      <c r="F16" s="42">
        <v>2</v>
      </c>
      <c r="G16" s="42">
        <v>1</v>
      </c>
      <c r="H16" s="42">
        <v>20</v>
      </c>
      <c r="I16" s="129">
        <f t="shared" si="1"/>
        <v>-19</v>
      </c>
      <c r="J16" s="39">
        <f t="shared" si="2"/>
        <v>0</v>
      </c>
      <c r="K16" s="13" t="s">
        <v>88</v>
      </c>
    </row>
    <row r="17" spans="3:10" ht="12.75">
      <c r="C17" s="50">
        <f aca="true" t="shared" si="3" ref="C17:I17">SUM(C5:C16)</f>
        <v>24</v>
      </c>
      <c r="D17" s="50">
        <f t="shared" si="3"/>
        <v>10</v>
      </c>
      <c r="E17" s="50">
        <f t="shared" si="3"/>
        <v>4</v>
      </c>
      <c r="F17" s="50">
        <f t="shared" si="3"/>
        <v>10</v>
      </c>
      <c r="G17" s="50">
        <f t="shared" si="3"/>
        <v>78</v>
      </c>
      <c r="H17" s="50">
        <f t="shared" si="3"/>
        <v>78</v>
      </c>
      <c r="I17" s="50">
        <f t="shared" si="3"/>
        <v>0</v>
      </c>
      <c r="J17" s="55">
        <f t="shared" si="2"/>
        <v>34</v>
      </c>
    </row>
    <row r="20" spans="2:3" ht="12.75">
      <c r="B20" t="s">
        <v>25</v>
      </c>
      <c r="C20" s="1">
        <f>G17-'тур 1'!C22</f>
        <v>41</v>
      </c>
    </row>
    <row r="21" spans="2:3" ht="12.75">
      <c r="B21" t="s">
        <v>24</v>
      </c>
      <c r="C21" s="1">
        <f>C20/6</f>
        <v>6.833333333333333</v>
      </c>
    </row>
    <row r="22" spans="2:3" ht="12.75">
      <c r="B22" t="s">
        <v>26</v>
      </c>
      <c r="C22" s="1">
        <f>G17</f>
        <v>78</v>
      </c>
    </row>
    <row r="23" spans="2:3" ht="12.75">
      <c r="B23" t="s">
        <v>24</v>
      </c>
      <c r="C23" s="1">
        <f>C22*2/C17</f>
        <v>6.5</v>
      </c>
    </row>
    <row r="26" ht="13.5" thickBot="1"/>
    <row r="27" spans="3:14" ht="13.5" thickBot="1">
      <c r="C27" s="90">
        <v>1</v>
      </c>
      <c r="D27" s="90">
        <v>2</v>
      </c>
      <c r="E27" s="90">
        <v>3</v>
      </c>
      <c r="F27" s="90">
        <v>4</v>
      </c>
      <c r="G27" s="90">
        <v>5</v>
      </c>
      <c r="H27" s="90">
        <v>6</v>
      </c>
      <c r="I27" s="90">
        <v>7</v>
      </c>
      <c r="J27" s="90">
        <v>8</v>
      </c>
      <c r="K27" s="90">
        <v>9</v>
      </c>
      <c r="L27" s="90">
        <v>10</v>
      </c>
      <c r="M27" s="90">
        <v>11</v>
      </c>
      <c r="N27" s="90">
        <v>12</v>
      </c>
    </row>
    <row r="28" spans="1:14" ht="14.25">
      <c r="A28" s="89">
        <v>1</v>
      </c>
      <c r="B28" s="85" t="s">
        <v>74</v>
      </c>
      <c r="C28" s="24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</row>
    <row r="29" spans="1:14" ht="14.25">
      <c r="A29" s="51">
        <v>2</v>
      </c>
      <c r="B29" s="52" t="s">
        <v>75</v>
      </c>
      <c r="C29" s="80"/>
      <c r="D29" s="25"/>
      <c r="E29" s="26"/>
      <c r="F29" s="26"/>
      <c r="G29" s="26"/>
      <c r="H29" s="79"/>
      <c r="I29" s="26"/>
      <c r="J29" s="26"/>
      <c r="K29" s="26"/>
      <c r="L29" s="79"/>
      <c r="M29" s="79"/>
      <c r="N29" s="79"/>
    </row>
    <row r="30" spans="1:14" ht="14.25">
      <c r="A30" s="51">
        <v>3</v>
      </c>
      <c r="B30" s="52" t="s">
        <v>76</v>
      </c>
      <c r="C30" s="80"/>
      <c r="D30" s="26"/>
      <c r="E30" s="25"/>
      <c r="F30" s="26"/>
      <c r="G30" s="26"/>
      <c r="H30" s="79"/>
      <c r="I30" s="26"/>
      <c r="J30" s="26" t="s">
        <v>55</v>
      </c>
      <c r="K30" s="79"/>
      <c r="L30" s="79"/>
      <c r="M30" s="26"/>
      <c r="N30" s="26"/>
    </row>
    <row r="31" spans="1:14" ht="14.25">
      <c r="A31" s="51">
        <v>4</v>
      </c>
      <c r="B31" s="52" t="s">
        <v>77</v>
      </c>
      <c r="C31" s="80"/>
      <c r="D31" s="26"/>
      <c r="E31" s="26"/>
      <c r="F31" s="25"/>
      <c r="G31" s="26"/>
      <c r="H31" s="79"/>
      <c r="I31" s="26"/>
      <c r="J31" s="26"/>
      <c r="K31" s="26"/>
      <c r="L31" s="79"/>
      <c r="M31" s="26"/>
      <c r="N31" s="26"/>
    </row>
    <row r="32" spans="1:14" ht="14.25">
      <c r="A32" s="51">
        <v>5</v>
      </c>
      <c r="B32" s="52" t="s">
        <v>78</v>
      </c>
      <c r="C32" s="80"/>
      <c r="D32" s="26"/>
      <c r="E32" s="26"/>
      <c r="F32" s="26"/>
      <c r="G32" s="25"/>
      <c r="H32" s="79"/>
      <c r="I32" s="26"/>
      <c r="J32" s="26" t="s">
        <v>71</v>
      </c>
      <c r="K32" s="26"/>
      <c r="L32" s="79"/>
      <c r="M32" s="26"/>
      <c r="N32" s="26"/>
    </row>
    <row r="33" spans="1:14" ht="14.25">
      <c r="A33" s="51">
        <v>6</v>
      </c>
      <c r="B33" s="52" t="s">
        <v>79</v>
      </c>
      <c r="C33" s="80"/>
      <c r="D33" s="79"/>
      <c r="E33" s="79"/>
      <c r="F33" s="79"/>
      <c r="G33" s="79"/>
      <c r="H33" s="25"/>
      <c r="I33" s="79"/>
      <c r="J33" s="79"/>
      <c r="K33" s="79"/>
      <c r="L33" s="79"/>
      <c r="M33" s="79"/>
      <c r="N33" s="79"/>
    </row>
    <row r="34" spans="1:14" ht="14.25">
      <c r="A34" s="51">
        <v>7</v>
      </c>
      <c r="B34" s="52" t="s">
        <v>80</v>
      </c>
      <c r="C34" s="80" t="s">
        <v>28</v>
      </c>
      <c r="D34" s="26"/>
      <c r="E34" s="26"/>
      <c r="F34" s="26"/>
      <c r="G34" s="26"/>
      <c r="H34" s="79" t="s">
        <v>87</v>
      </c>
      <c r="I34" s="25"/>
      <c r="J34" s="26"/>
      <c r="K34" s="26"/>
      <c r="L34" s="79"/>
      <c r="M34" s="26"/>
      <c r="N34" s="26"/>
    </row>
    <row r="35" spans="1:14" ht="14.25">
      <c r="A35" s="51">
        <v>8</v>
      </c>
      <c r="B35" s="52" t="s">
        <v>81</v>
      </c>
      <c r="C35" s="80"/>
      <c r="D35" s="26"/>
      <c r="E35" s="26"/>
      <c r="F35" s="26"/>
      <c r="G35" s="26"/>
      <c r="H35" s="79"/>
      <c r="I35" s="26"/>
      <c r="J35" s="25"/>
      <c r="K35" s="26"/>
      <c r="L35" s="79"/>
      <c r="M35" s="26"/>
      <c r="N35" s="26"/>
    </row>
    <row r="36" spans="1:14" ht="14.25">
      <c r="A36" s="51">
        <v>9</v>
      </c>
      <c r="B36" s="52" t="s">
        <v>82</v>
      </c>
      <c r="C36" s="80"/>
      <c r="D36" s="26"/>
      <c r="E36" s="26" t="s">
        <v>21</v>
      </c>
      <c r="F36" s="26"/>
      <c r="G36" s="26"/>
      <c r="H36" s="79" t="s">
        <v>90</v>
      </c>
      <c r="I36" s="26"/>
      <c r="J36" s="26"/>
      <c r="K36" s="25"/>
      <c r="L36" s="79"/>
      <c r="M36" s="26"/>
      <c r="N36" s="26"/>
    </row>
    <row r="37" spans="1:14" ht="14.25">
      <c r="A37" s="51">
        <v>10</v>
      </c>
      <c r="B37" s="52" t="s">
        <v>83</v>
      </c>
      <c r="C37" s="80"/>
      <c r="D37" s="79"/>
      <c r="E37" s="79"/>
      <c r="F37" s="79" t="s">
        <v>21</v>
      </c>
      <c r="G37" s="79" t="s">
        <v>88</v>
      </c>
      <c r="H37" s="79"/>
      <c r="I37" s="79"/>
      <c r="J37" s="79"/>
      <c r="K37" s="79"/>
      <c r="L37" s="25"/>
      <c r="M37" s="79"/>
      <c r="N37" s="79"/>
    </row>
    <row r="38" spans="1:14" ht="14.25">
      <c r="A38" s="51">
        <v>11</v>
      </c>
      <c r="B38" s="52" t="s">
        <v>84</v>
      </c>
      <c r="C38" s="80"/>
      <c r="D38" s="79" t="s">
        <v>72</v>
      </c>
      <c r="E38" s="26"/>
      <c r="F38" s="26" t="s">
        <v>92</v>
      </c>
      <c r="G38" s="26"/>
      <c r="H38" s="79"/>
      <c r="I38" s="26"/>
      <c r="J38" s="26"/>
      <c r="K38" s="26"/>
      <c r="L38" s="79"/>
      <c r="M38" s="25"/>
      <c r="N38" s="26"/>
    </row>
    <row r="39" spans="1:14" ht="15" thickBot="1">
      <c r="A39" s="51">
        <v>12</v>
      </c>
      <c r="B39" s="86" t="s">
        <v>85</v>
      </c>
      <c r="C39" s="80" t="s">
        <v>72</v>
      </c>
      <c r="D39" s="79" t="s">
        <v>23</v>
      </c>
      <c r="E39" s="26"/>
      <c r="F39" s="26"/>
      <c r="G39" s="26"/>
      <c r="H39" s="79"/>
      <c r="I39" s="26"/>
      <c r="J39" s="26"/>
      <c r="K39" s="26"/>
      <c r="L39" s="79"/>
      <c r="M39" s="26"/>
      <c r="N39" s="25"/>
    </row>
    <row r="40" ht="12.75">
      <c r="M40" s="91"/>
    </row>
  </sheetData>
  <sheetProtection password="C66D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0"/>
  <sheetViews>
    <sheetView workbookViewId="0" topLeftCell="A1">
      <selection activeCell="L23" sqref="L23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9" width="5.00390625" style="1" customWidth="1"/>
    <col min="10" max="10" width="4.75390625" style="1" customWidth="1"/>
    <col min="11" max="18" width="4.75390625" style="0" customWidth="1"/>
  </cols>
  <sheetData>
    <row r="3" ht="13.5" thickBot="1"/>
    <row r="4" spans="1:18" ht="16.5" customHeight="1" thickBot="1">
      <c r="A4" s="136"/>
      <c r="B4" s="131"/>
      <c r="C4" s="132" t="s">
        <v>0</v>
      </c>
      <c r="D4" s="133" t="s">
        <v>1</v>
      </c>
      <c r="E4" s="133" t="s">
        <v>2</v>
      </c>
      <c r="F4" s="133" t="s">
        <v>3</v>
      </c>
      <c r="G4" s="133" t="s">
        <v>4</v>
      </c>
      <c r="H4" s="133" t="s">
        <v>5</v>
      </c>
      <c r="I4" s="134" t="s">
        <v>6</v>
      </c>
      <c r="J4" s="135" t="s">
        <v>7</v>
      </c>
      <c r="O4" s="110"/>
      <c r="P4" s="110"/>
      <c r="Q4" s="110"/>
      <c r="R4" s="110"/>
    </row>
    <row r="5" spans="1:18" ht="16.5" customHeight="1">
      <c r="A5" s="159">
        <v>1</v>
      </c>
      <c r="B5" s="120" t="s">
        <v>84</v>
      </c>
      <c r="C5" s="160">
        <f aca="true" t="shared" si="0" ref="C5:C16">SUM(D5:F5)</f>
        <v>20</v>
      </c>
      <c r="D5" s="122">
        <v>16</v>
      </c>
      <c r="E5" s="122">
        <v>0</v>
      </c>
      <c r="F5" s="122">
        <v>4</v>
      </c>
      <c r="G5" s="122">
        <v>80</v>
      </c>
      <c r="H5" s="122">
        <v>31</v>
      </c>
      <c r="I5" s="161">
        <f aca="true" t="shared" si="1" ref="I5:I16">G5-H5</f>
        <v>49</v>
      </c>
      <c r="J5" s="130">
        <f aca="true" t="shared" si="2" ref="J5:J17">D5*3+E5</f>
        <v>48</v>
      </c>
      <c r="K5" s="13" t="s">
        <v>250</v>
      </c>
      <c r="O5" s="110"/>
      <c r="P5" s="143"/>
      <c r="Q5" s="143"/>
      <c r="R5" s="110"/>
    </row>
    <row r="6" spans="1:18" ht="16.5" customHeight="1">
      <c r="A6" s="116">
        <v>2</v>
      </c>
      <c r="B6" s="28" t="s">
        <v>78</v>
      </c>
      <c r="C6" s="29">
        <f t="shared" si="0"/>
        <v>20</v>
      </c>
      <c r="D6" s="30">
        <v>14</v>
      </c>
      <c r="E6" s="30">
        <v>2</v>
      </c>
      <c r="F6" s="30">
        <v>4</v>
      </c>
      <c r="G6" s="139">
        <v>85</v>
      </c>
      <c r="H6" s="30">
        <v>34</v>
      </c>
      <c r="I6" s="31">
        <f t="shared" si="1"/>
        <v>51</v>
      </c>
      <c r="J6" s="27">
        <f t="shared" si="2"/>
        <v>44</v>
      </c>
      <c r="K6" s="13" t="s">
        <v>104</v>
      </c>
      <c r="O6" s="110"/>
      <c r="P6" s="110"/>
      <c r="Q6" s="110"/>
      <c r="R6" s="110"/>
    </row>
    <row r="7" spans="1:18" ht="16.5" customHeight="1">
      <c r="A7" s="118">
        <v>3</v>
      </c>
      <c r="B7" s="52" t="s">
        <v>75</v>
      </c>
      <c r="C7" s="137">
        <f t="shared" si="0"/>
        <v>20</v>
      </c>
      <c r="D7" s="53">
        <v>14</v>
      </c>
      <c r="E7" s="53">
        <v>1</v>
      </c>
      <c r="F7" s="53">
        <v>5</v>
      </c>
      <c r="G7" s="53">
        <v>80</v>
      </c>
      <c r="H7" s="53">
        <v>30</v>
      </c>
      <c r="I7" s="138">
        <f t="shared" si="1"/>
        <v>50</v>
      </c>
      <c r="J7" s="51">
        <f t="shared" si="2"/>
        <v>43</v>
      </c>
      <c r="K7" s="13" t="s">
        <v>182</v>
      </c>
      <c r="O7" s="110"/>
      <c r="P7" s="143"/>
      <c r="Q7" s="143"/>
      <c r="R7" s="110"/>
    </row>
    <row r="8" spans="1:18" ht="16.5" customHeight="1">
      <c r="A8" s="118">
        <v>4</v>
      </c>
      <c r="B8" s="52" t="s">
        <v>79</v>
      </c>
      <c r="C8" s="137">
        <f t="shared" si="0"/>
        <v>20</v>
      </c>
      <c r="D8" s="53">
        <v>12</v>
      </c>
      <c r="E8" s="53">
        <v>3</v>
      </c>
      <c r="F8" s="53">
        <v>5</v>
      </c>
      <c r="G8" s="53">
        <v>72</v>
      </c>
      <c r="H8" s="53">
        <v>33</v>
      </c>
      <c r="I8" s="138">
        <f t="shared" si="1"/>
        <v>39</v>
      </c>
      <c r="J8" s="51">
        <f t="shared" si="2"/>
        <v>39</v>
      </c>
      <c r="K8" s="13" t="s">
        <v>55</v>
      </c>
      <c r="O8" s="110"/>
      <c r="P8" s="143"/>
      <c r="Q8" s="143"/>
      <c r="R8" s="110"/>
    </row>
    <row r="9" spans="1:18" ht="16.5" customHeight="1">
      <c r="A9" s="118">
        <v>5</v>
      </c>
      <c r="B9" s="52" t="s">
        <v>83</v>
      </c>
      <c r="C9" s="137">
        <f>SUM(D9:F9)</f>
        <v>20</v>
      </c>
      <c r="D9" s="53">
        <v>11</v>
      </c>
      <c r="E9" s="53">
        <v>0</v>
      </c>
      <c r="F9" s="53">
        <v>9</v>
      </c>
      <c r="G9" s="53">
        <v>64</v>
      </c>
      <c r="H9" s="53">
        <v>82</v>
      </c>
      <c r="I9" s="138">
        <f>G9-H9</f>
        <v>-18</v>
      </c>
      <c r="J9" s="51">
        <f>D9*3+E9</f>
        <v>33</v>
      </c>
      <c r="K9" s="13" t="s">
        <v>56</v>
      </c>
      <c r="O9" s="110"/>
      <c r="P9" s="143"/>
      <c r="Q9" s="143"/>
      <c r="R9" s="110"/>
    </row>
    <row r="10" spans="1:18" ht="16.5" customHeight="1">
      <c r="A10" s="118">
        <v>6</v>
      </c>
      <c r="B10" s="52" t="s">
        <v>77</v>
      </c>
      <c r="C10" s="137">
        <f>SUM(D10:F10)</f>
        <v>20</v>
      </c>
      <c r="D10" s="53">
        <v>9</v>
      </c>
      <c r="E10" s="53">
        <v>3</v>
      </c>
      <c r="F10" s="53">
        <v>8</v>
      </c>
      <c r="G10" s="53">
        <v>64</v>
      </c>
      <c r="H10" s="53">
        <v>62</v>
      </c>
      <c r="I10" s="138">
        <f>G10-H10</f>
        <v>2</v>
      </c>
      <c r="J10" s="51">
        <f>D10*3+E10</f>
        <v>30</v>
      </c>
      <c r="K10" s="13" t="s">
        <v>183</v>
      </c>
      <c r="O10" s="110"/>
      <c r="P10" s="143"/>
      <c r="Q10" s="143"/>
      <c r="R10" s="110"/>
    </row>
    <row r="11" spans="1:18" ht="16.5" customHeight="1">
      <c r="A11" s="118">
        <v>7</v>
      </c>
      <c r="B11" s="52" t="s">
        <v>80</v>
      </c>
      <c r="C11" s="137">
        <f t="shared" si="0"/>
        <v>20</v>
      </c>
      <c r="D11" s="53">
        <v>8</v>
      </c>
      <c r="E11" s="53">
        <v>2</v>
      </c>
      <c r="F11" s="53">
        <v>10</v>
      </c>
      <c r="G11" s="53">
        <v>39</v>
      </c>
      <c r="H11" s="53">
        <v>47</v>
      </c>
      <c r="I11" s="138">
        <f t="shared" si="1"/>
        <v>-8</v>
      </c>
      <c r="J11" s="51">
        <f t="shared" si="2"/>
        <v>26</v>
      </c>
      <c r="K11" s="13" t="s">
        <v>100</v>
      </c>
      <c r="O11" s="110"/>
      <c r="P11" s="143"/>
      <c r="Q11" s="143"/>
      <c r="R11" s="110"/>
    </row>
    <row r="12" spans="1:18" ht="16.5" customHeight="1">
      <c r="A12" s="118">
        <v>8</v>
      </c>
      <c r="B12" s="52" t="s">
        <v>81</v>
      </c>
      <c r="C12" s="137">
        <f>SUM(D12:F12)</f>
        <v>20</v>
      </c>
      <c r="D12" s="53">
        <v>8</v>
      </c>
      <c r="E12" s="53">
        <v>0</v>
      </c>
      <c r="F12" s="53">
        <v>12</v>
      </c>
      <c r="G12" s="53">
        <v>40</v>
      </c>
      <c r="H12" s="53">
        <v>54</v>
      </c>
      <c r="I12" s="138">
        <f>G12-H12</f>
        <v>-14</v>
      </c>
      <c r="J12" s="51">
        <f>D12*3+E12</f>
        <v>24</v>
      </c>
      <c r="K12" s="13" t="s">
        <v>101</v>
      </c>
      <c r="O12" s="110"/>
      <c r="P12" s="143"/>
      <c r="Q12" s="143"/>
      <c r="R12" s="110"/>
    </row>
    <row r="13" spans="1:18" ht="16.5" customHeight="1">
      <c r="A13" s="118">
        <v>9</v>
      </c>
      <c r="B13" s="52" t="s">
        <v>76</v>
      </c>
      <c r="C13" s="137">
        <f>SUM(D13:F13)</f>
        <v>20</v>
      </c>
      <c r="D13" s="53">
        <v>7</v>
      </c>
      <c r="E13" s="53">
        <v>1</v>
      </c>
      <c r="F13" s="53">
        <v>12</v>
      </c>
      <c r="G13" s="53">
        <v>43</v>
      </c>
      <c r="H13" s="53">
        <v>45</v>
      </c>
      <c r="I13" s="138">
        <f>G13-H13</f>
        <v>-2</v>
      </c>
      <c r="J13" s="51">
        <f>D13*3+E13</f>
        <v>22</v>
      </c>
      <c r="K13" s="13" t="s">
        <v>72</v>
      </c>
      <c r="O13" s="110"/>
      <c r="P13" s="143"/>
      <c r="Q13" s="143"/>
      <c r="R13" s="110"/>
    </row>
    <row r="14" spans="1:18" ht="16.5" customHeight="1">
      <c r="A14" s="118">
        <v>10</v>
      </c>
      <c r="B14" s="52" t="s">
        <v>168</v>
      </c>
      <c r="C14" s="137">
        <f>SUM(D14:F14)</f>
        <v>20</v>
      </c>
      <c r="D14" s="53">
        <v>5</v>
      </c>
      <c r="E14" s="53">
        <v>1</v>
      </c>
      <c r="F14" s="53">
        <v>14</v>
      </c>
      <c r="G14" s="53">
        <v>43</v>
      </c>
      <c r="H14" s="53">
        <v>71</v>
      </c>
      <c r="I14" s="138">
        <f>G14-H14</f>
        <v>-28</v>
      </c>
      <c r="J14" s="51">
        <f>D14*3+E14</f>
        <v>16</v>
      </c>
      <c r="K14" s="13" t="s">
        <v>104</v>
      </c>
      <c r="O14" s="110"/>
      <c r="P14" s="143"/>
      <c r="Q14" s="143"/>
      <c r="R14" s="110"/>
    </row>
    <row r="15" spans="1:18" ht="16.5" customHeight="1">
      <c r="A15" s="140">
        <v>11</v>
      </c>
      <c r="B15" s="34" t="s">
        <v>74</v>
      </c>
      <c r="C15" s="35">
        <f>SUM(D15:F15)</f>
        <v>20</v>
      </c>
      <c r="D15" s="36">
        <v>5</v>
      </c>
      <c r="E15" s="36">
        <v>0</v>
      </c>
      <c r="F15" s="36">
        <v>15</v>
      </c>
      <c r="G15" s="36">
        <v>35</v>
      </c>
      <c r="H15" s="36">
        <v>92</v>
      </c>
      <c r="I15" s="37">
        <f>G15-H15</f>
        <v>-57</v>
      </c>
      <c r="J15" s="33">
        <f>D15*3+E15</f>
        <v>15</v>
      </c>
      <c r="K15" s="13" t="s">
        <v>105</v>
      </c>
      <c r="O15" s="110"/>
      <c r="P15" s="143"/>
      <c r="Q15" s="143"/>
      <c r="R15" s="110"/>
    </row>
    <row r="16" spans="1:18" ht="16.5" customHeight="1" thickBot="1">
      <c r="A16" s="142">
        <v>12</v>
      </c>
      <c r="B16" s="40" t="s">
        <v>82</v>
      </c>
      <c r="C16" s="41">
        <f t="shared" si="0"/>
        <v>20</v>
      </c>
      <c r="D16" s="42">
        <v>3</v>
      </c>
      <c r="E16" s="42">
        <v>3</v>
      </c>
      <c r="F16" s="42">
        <v>14</v>
      </c>
      <c r="G16" s="147">
        <v>33</v>
      </c>
      <c r="H16" s="42">
        <v>97</v>
      </c>
      <c r="I16" s="43">
        <f t="shared" si="1"/>
        <v>-64</v>
      </c>
      <c r="J16" s="39">
        <f t="shared" si="2"/>
        <v>12</v>
      </c>
      <c r="K16" s="13" t="s">
        <v>105</v>
      </c>
      <c r="O16" s="110"/>
      <c r="P16" s="162"/>
      <c r="Q16" s="143"/>
      <c r="R16" s="110"/>
    </row>
    <row r="17" spans="3:10" ht="12.75">
      <c r="C17" s="50">
        <f aca="true" t="shared" si="3" ref="C17:I17">SUM(C$5:C$16)</f>
        <v>240</v>
      </c>
      <c r="D17" s="50">
        <f t="shared" si="3"/>
        <v>112</v>
      </c>
      <c r="E17" s="50">
        <f t="shared" si="3"/>
        <v>16</v>
      </c>
      <c r="F17" s="50">
        <f t="shared" si="3"/>
        <v>112</v>
      </c>
      <c r="G17" s="50">
        <f t="shared" si="3"/>
        <v>678</v>
      </c>
      <c r="H17" s="50">
        <f t="shared" si="3"/>
        <v>678</v>
      </c>
      <c r="I17" s="50">
        <f t="shared" si="3"/>
        <v>0</v>
      </c>
      <c r="J17" s="55">
        <f t="shared" si="2"/>
        <v>352</v>
      </c>
    </row>
    <row r="20" spans="2:3" ht="12.75">
      <c r="B20" t="s">
        <v>25</v>
      </c>
      <c r="C20" s="1">
        <f>G17-'тур 19'!C22</f>
        <v>30</v>
      </c>
    </row>
    <row r="21" spans="2:3" ht="12.75">
      <c r="B21" t="s">
        <v>24</v>
      </c>
      <c r="C21" s="1">
        <f>C20/6</f>
        <v>5</v>
      </c>
    </row>
    <row r="22" spans="2:3" ht="12.75">
      <c r="B22" t="s">
        <v>26</v>
      </c>
      <c r="C22" s="1">
        <f>G17</f>
        <v>678</v>
      </c>
    </row>
    <row r="23" spans="2:3" ht="12.75">
      <c r="B23" t="s">
        <v>24</v>
      </c>
      <c r="C23" s="1">
        <f>C22*2/C17</f>
        <v>5.65</v>
      </c>
    </row>
    <row r="26" ht="13.5" thickBot="1"/>
    <row r="27" spans="3:14" ht="13.5" thickBot="1">
      <c r="C27" s="90">
        <v>1</v>
      </c>
      <c r="D27" s="90">
        <v>2</v>
      </c>
      <c r="E27" s="90">
        <v>3</v>
      </c>
      <c r="F27" s="90">
        <v>4</v>
      </c>
      <c r="G27" s="90">
        <v>5</v>
      </c>
      <c r="H27" s="90">
        <v>6</v>
      </c>
      <c r="I27" s="90">
        <v>7</v>
      </c>
      <c r="J27" s="90">
        <v>8</v>
      </c>
      <c r="K27" s="90">
        <v>9</v>
      </c>
      <c r="L27" s="90">
        <v>10</v>
      </c>
      <c r="M27" s="90">
        <v>11</v>
      </c>
      <c r="N27" s="90">
        <v>12</v>
      </c>
    </row>
    <row r="28" spans="1:14" ht="14.25">
      <c r="A28" s="89">
        <v>1</v>
      </c>
      <c r="B28" s="85" t="s">
        <v>74</v>
      </c>
      <c r="C28" s="24"/>
      <c r="D28" s="78" t="s">
        <v>105</v>
      </c>
      <c r="E28" s="78" t="s">
        <v>105</v>
      </c>
      <c r="F28" s="78" t="s">
        <v>184</v>
      </c>
      <c r="G28" s="78" t="s">
        <v>105</v>
      </c>
      <c r="H28" s="78" t="s">
        <v>106</v>
      </c>
      <c r="I28" s="78" t="s">
        <v>105</v>
      </c>
      <c r="J28" s="78" t="s">
        <v>119</v>
      </c>
      <c r="K28" s="78" t="s">
        <v>108</v>
      </c>
      <c r="L28" s="78" t="s">
        <v>208</v>
      </c>
      <c r="M28" s="78" t="s">
        <v>105</v>
      </c>
      <c r="N28" s="78" t="s">
        <v>105</v>
      </c>
    </row>
    <row r="29" spans="1:14" ht="14.25">
      <c r="A29" s="51">
        <v>2</v>
      </c>
      <c r="B29" s="52" t="s">
        <v>75</v>
      </c>
      <c r="C29" s="80" t="s">
        <v>164</v>
      </c>
      <c r="D29" s="25"/>
      <c r="E29" s="26" t="s">
        <v>101</v>
      </c>
      <c r="F29" s="26" t="s">
        <v>182</v>
      </c>
      <c r="G29" s="26" t="s">
        <v>106</v>
      </c>
      <c r="H29" s="79" t="s">
        <v>94</v>
      </c>
      <c r="I29" s="26" t="s">
        <v>101</v>
      </c>
      <c r="J29" s="26" t="s">
        <v>182</v>
      </c>
      <c r="K29" s="26" t="s">
        <v>55</v>
      </c>
      <c r="L29" s="79"/>
      <c r="M29" s="79" t="s">
        <v>95</v>
      </c>
      <c r="N29" s="79" t="s">
        <v>233</v>
      </c>
    </row>
    <row r="30" spans="1:14" ht="14.25">
      <c r="A30" s="51">
        <v>3</v>
      </c>
      <c r="B30" s="52" t="s">
        <v>76</v>
      </c>
      <c r="C30" s="80" t="s">
        <v>98</v>
      </c>
      <c r="D30" s="26" t="s">
        <v>107</v>
      </c>
      <c r="E30" s="25"/>
      <c r="F30" s="26" t="s">
        <v>55</v>
      </c>
      <c r="G30" s="26" t="s">
        <v>21</v>
      </c>
      <c r="H30" s="79" t="s">
        <v>118</v>
      </c>
      <c r="I30" s="26"/>
      <c r="J30" s="26" t="s">
        <v>55</v>
      </c>
      <c r="K30" s="79" t="s">
        <v>90</v>
      </c>
      <c r="L30" s="79" t="s">
        <v>95</v>
      </c>
      <c r="M30" s="26" t="s">
        <v>72</v>
      </c>
      <c r="N30" s="26" t="s">
        <v>115</v>
      </c>
    </row>
    <row r="31" spans="1:14" ht="14.25">
      <c r="A31" s="51">
        <v>4</v>
      </c>
      <c r="B31" s="52" t="s">
        <v>77</v>
      </c>
      <c r="C31" s="80" t="s">
        <v>104</v>
      </c>
      <c r="D31" s="26" t="s">
        <v>90</v>
      </c>
      <c r="E31" s="26" t="s">
        <v>100</v>
      </c>
      <c r="F31" s="25"/>
      <c r="G31" s="26"/>
      <c r="H31" s="79" t="s">
        <v>87</v>
      </c>
      <c r="I31" s="26" t="s">
        <v>107</v>
      </c>
      <c r="J31" s="26" t="s">
        <v>104</v>
      </c>
      <c r="K31" s="26" t="s">
        <v>112</v>
      </c>
      <c r="L31" s="79" t="s">
        <v>222</v>
      </c>
      <c r="M31" s="26" t="s">
        <v>118</v>
      </c>
      <c r="N31" s="26" t="s">
        <v>94</v>
      </c>
    </row>
    <row r="32" spans="1:14" ht="14.25">
      <c r="A32" s="51">
        <v>5</v>
      </c>
      <c r="B32" s="52" t="s">
        <v>78</v>
      </c>
      <c r="C32" s="80" t="s">
        <v>198</v>
      </c>
      <c r="D32" s="26"/>
      <c r="E32" s="26" t="s">
        <v>119</v>
      </c>
      <c r="F32" s="26" t="s">
        <v>114</v>
      </c>
      <c r="G32" s="25"/>
      <c r="H32" s="79" t="s">
        <v>105</v>
      </c>
      <c r="I32" s="26" t="s">
        <v>87</v>
      </c>
      <c r="J32" s="26" t="s">
        <v>71</v>
      </c>
      <c r="K32" s="26" t="s">
        <v>22</v>
      </c>
      <c r="L32" s="79" t="s">
        <v>235</v>
      </c>
      <c r="M32" s="26" t="s">
        <v>93</v>
      </c>
      <c r="N32" s="26" t="s">
        <v>90</v>
      </c>
    </row>
    <row r="33" spans="1:14" ht="14.25">
      <c r="A33" s="51">
        <v>6</v>
      </c>
      <c r="B33" s="52" t="s">
        <v>79</v>
      </c>
      <c r="C33" s="80"/>
      <c r="D33" s="79" t="s">
        <v>22</v>
      </c>
      <c r="E33" s="79" t="s">
        <v>107</v>
      </c>
      <c r="F33" s="79" t="s">
        <v>263</v>
      </c>
      <c r="G33" s="79" t="s">
        <v>55</v>
      </c>
      <c r="H33" s="25"/>
      <c r="I33" s="79" t="s">
        <v>110</v>
      </c>
      <c r="J33" s="79" t="s">
        <v>101</v>
      </c>
      <c r="K33" s="79" t="s">
        <v>104</v>
      </c>
      <c r="L33" s="79" t="s">
        <v>55</v>
      </c>
      <c r="M33" s="79" t="s">
        <v>55</v>
      </c>
      <c r="N33" s="79"/>
    </row>
    <row r="34" spans="1:14" ht="14.25">
      <c r="A34" s="51">
        <v>7</v>
      </c>
      <c r="B34" s="52" t="s">
        <v>80</v>
      </c>
      <c r="C34" s="80" t="s">
        <v>28</v>
      </c>
      <c r="D34" s="26" t="s">
        <v>99</v>
      </c>
      <c r="E34" s="26" t="s">
        <v>105</v>
      </c>
      <c r="F34" s="26" t="s">
        <v>97</v>
      </c>
      <c r="G34" s="26" t="s">
        <v>114</v>
      </c>
      <c r="H34" s="79" t="s">
        <v>87</v>
      </c>
      <c r="I34" s="25"/>
      <c r="J34" s="26" t="s">
        <v>100</v>
      </c>
      <c r="K34" s="26"/>
      <c r="L34" s="79" t="s">
        <v>116</v>
      </c>
      <c r="M34" s="26" t="s">
        <v>118</v>
      </c>
      <c r="N34" s="26" t="s">
        <v>22</v>
      </c>
    </row>
    <row r="35" spans="1:14" ht="14.25">
      <c r="A35" s="51">
        <v>8</v>
      </c>
      <c r="B35" s="52" t="s">
        <v>81</v>
      </c>
      <c r="C35" s="80" t="s">
        <v>104</v>
      </c>
      <c r="D35" s="26" t="s">
        <v>23</v>
      </c>
      <c r="E35" s="26" t="s">
        <v>119</v>
      </c>
      <c r="F35" s="26"/>
      <c r="G35" s="26" t="s">
        <v>183</v>
      </c>
      <c r="H35" s="79" t="s">
        <v>72</v>
      </c>
      <c r="I35" s="26" t="s">
        <v>28</v>
      </c>
      <c r="J35" s="25"/>
      <c r="K35" s="26" t="s">
        <v>104</v>
      </c>
      <c r="L35" s="79" t="s">
        <v>110</v>
      </c>
      <c r="M35" s="26" t="s">
        <v>115</v>
      </c>
      <c r="N35" s="26" t="s">
        <v>100</v>
      </c>
    </row>
    <row r="36" spans="1:14" ht="14.25">
      <c r="A36" s="51">
        <v>9</v>
      </c>
      <c r="B36" s="52" t="s">
        <v>82</v>
      </c>
      <c r="C36" s="80" t="s">
        <v>104</v>
      </c>
      <c r="D36" s="26" t="s">
        <v>91</v>
      </c>
      <c r="E36" s="26" t="s">
        <v>21</v>
      </c>
      <c r="F36" s="26" t="s">
        <v>90</v>
      </c>
      <c r="G36" s="26" t="s">
        <v>105</v>
      </c>
      <c r="H36" s="79" t="s">
        <v>90</v>
      </c>
      <c r="I36" s="26" t="s">
        <v>118</v>
      </c>
      <c r="J36" s="26"/>
      <c r="K36" s="25"/>
      <c r="L36" s="79" t="s">
        <v>265</v>
      </c>
      <c r="M36" s="26" t="s">
        <v>105</v>
      </c>
      <c r="N36" s="26" t="s">
        <v>105</v>
      </c>
    </row>
    <row r="37" spans="1:14" ht="14.25">
      <c r="A37" s="51">
        <v>10</v>
      </c>
      <c r="B37" s="52" t="s">
        <v>83</v>
      </c>
      <c r="C37" s="80"/>
      <c r="D37" s="79" t="s">
        <v>118</v>
      </c>
      <c r="E37" s="79" t="s">
        <v>107</v>
      </c>
      <c r="F37" s="79" t="s">
        <v>21</v>
      </c>
      <c r="G37" s="79" t="s">
        <v>88</v>
      </c>
      <c r="H37" s="79" t="s">
        <v>94</v>
      </c>
      <c r="I37" s="79" t="s">
        <v>107</v>
      </c>
      <c r="J37" s="79" t="s">
        <v>198</v>
      </c>
      <c r="K37" s="79" t="s">
        <v>166</v>
      </c>
      <c r="L37" s="25"/>
      <c r="M37" s="79" t="s">
        <v>119</v>
      </c>
      <c r="N37" s="79" t="s">
        <v>104</v>
      </c>
    </row>
    <row r="38" spans="1:14" ht="14.25">
      <c r="A38" s="51">
        <v>11</v>
      </c>
      <c r="B38" s="52" t="s">
        <v>84</v>
      </c>
      <c r="C38" s="80" t="s">
        <v>104</v>
      </c>
      <c r="D38" s="79" t="s">
        <v>72</v>
      </c>
      <c r="E38" s="26" t="s">
        <v>27</v>
      </c>
      <c r="F38" s="26" t="s">
        <v>92</v>
      </c>
      <c r="G38" s="26" t="s">
        <v>71</v>
      </c>
      <c r="H38" s="79"/>
      <c r="I38" s="26" t="s">
        <v>107</v>
      </c>
      <c r="J38" s="26" t="s">
        <v>107</v>
      </c>
      <c r="K38" s="26"/>
      <c r="L38" s="79" t="s">
        <v>103</v>
      </c>
      <c r="M38" s="25"/>
      <c r="N38" s="26" t="s">
        <v>255</v>
      </c>
    </row>
    <row r="39" spans="1:14" ht="15" thickBot="1">
      <c r="A39" s="51">
        <v>12</v>
      </c>
      <c r="B39" s="86" t="s">
        <v>168</v>
      </c>
      <c r="C39" s="80" t="s">
        <v>72</v>
      </c>
      <c r="D39" s="79" t="s">
        <v>23</v>
      </c>
      <c r="E39" s="26"/>
      <c r="F39" s="26" t="s">
        <v>55</v>
      </c>
      <c r="G39" s="26" t="s">
        <v>105</v>
      </c>
      <c r="H39" s="79" t="s">
        <v>55</v>
      </c>
      <c r="I39" s="26" t="s">
        <v>95</v>
      </c>
      <c r="J39" s="26" t="s">
        <v>92</v>
      </c>
      <c r="K39" s="26" t="s">
        <v>55</v>
      </c>
      <c r="L39" s="79" t="s">
        <v>118</v>
      </c>
      <c r="M39" s="26" t="s">
        <v>105</v>
      </c>
      <c r="N39" s="25"/>
    </row>
    <row r="40" ht="12.75">
      <c r="M40" s="91"/>
    </row>
  </sheetData>
  <sheetProtection autoFilter="0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Header>&amp;C&amp;"Arial Cyr,полужирный"Таблица чемпионата ЛДФ
&amp;D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0"/>
  <sheetViews>
    <sheetView workbookViewId="0" topLeftCell="A4">
      <selection activeCell="O21" sqref="O21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9" width="5.00390625" style="1" customWidth="1"/>
    <col min="10" max="10" width="4.75390625" style="1" customWidth="1"/>
    <col min="11" max="18" width="4.75390625" style="0" customWidth="1"/>
  </cols>
  <sheetData>
    <row r="3" ht="13.5" thickBot="1"/>
    <row r="4" spans="1:18" ht="16.5" customHeight="1" thickBot="1">
      <c r="A4" s="136"/>
      <c r="B4" s="131"/>
      <c r="C4" s="132" t="s">
        <v>0</v>
      </c>
      <c r="D4" s="133" t="s">
        <v>1</v>
      </c>
      <c r="E4" s="133" t="s">
        <v>2</v>
      </c>
      <c r="F4" s="133" t="s">
        <v>3</v>
      </c>
      <c r="G4" s="133" t="s">
        <v>4</v>
      </c>
      <c r="H4" s="133" t="s">
        <v>5</v>
      </c>
      <c r="I4" s="134" t="s">
        <v>6</v>
      </c>
      <c r="J4" s="135" t="s">
        <v>7</v>
      </c>
      <c r="O4" s="110"/>
      <c r="P4" s="110"/>
      <c r="Q4" s="110"/>
      <c r="R4" s="110"/>
    </row>
    <row r="5" spans="1:18" ht="16.5" customHeight="1">
      <c r="A5" s="159">
        <v>1</v>
      </c>
      <c r="B5" s="120" t="s">
        <v>84</v>
      </c>
      <c r="C5" s="160">
        <f aca="true" t="shared" si="0" ref="C5:C16">SUM(D5:F5)</f>
        <v>21</v>
      </c>
      <c r="D5" s="122">
        <v>17</v>
      </c>
      <c r="E5" s="122">
        <v>0</v>
      </c>
      <c r="F5" s="122">
        <v>4</v>
      </c>
      <c r="G5" s="122">
        <v>85</v>
      </c>
      <c r="H5" s="122">
        <v>34</v>
      </c>
      <c r="I5" s="161">
        <f aca="true" t="shared" si="1" ref="I5:I16">G5-H5</f>
        <v>51</v>
      </c>
      <c r="J5" s="130">
        <f aca="true" t="shared" si="2" ref="J5:J17">D5*3+E5</f>
        <v>51</v>
      </c>
      <c r="K5" s="13" t="s">
        <v>288</v>
      </c>
      <c r="O5" s="110"/>
      <c r="P5" s="143"/>
      <c r="Q5" s="143"/>
      <c r="R5" s="110"/>
    </row>
    <row r="6" spans="1:18" ht="16.5" customHeight="1">
      <c r="A6" s="116">
        <v>2</v>
      </c>
      <c r="B6" s="28" t="s">
        <v>75</v>
      </c>
      <c r="C6" s="29">
        <f>SUM(D6:F6)</f>
        <v>21</v>
      </c>
      <c r="D6" s="30">
        <v>15</v>
      </c>
      <c r="E6" s="30">
        <v>1</v>
      </c>
      <c r="F6" s="30">
        <v>5</v>
      </c>
      <c r="G6" s="30">
        <v>82</v>
      </c>
      <c r="H6" s="30">
        <v>31</v>
      </c>
      <c r="I6" s="31">
        <f>G6-H6</f>
        <v>51</v>
      </c>
      <c r="J6" s="27">
        <f>D6*3+E6</f>
        <v>46</v>
      </c>
      <c r="K6" s="13" t="s">
        <v>107</v>
      </c>
      <c r="O6" s="110"/>
      <c r="P6" s="143"/>
      <c r="Q6" s="143"/>
      <c r="R6" s="110"/>
    </row>
    <row r="7" spans="1:18" ht="16.5" customHeight="1">
      <c r="A7" s="118">
        <v>3</v>
      </c>
      <c r="B7" s="52" t="s">
        <v>78</v>
      </c>
      <c r="C7" s="137">
        <f>SUM(D7:F7)</f>
        <v>21</v>
      </c>
      <c r="D7" s="53">
        <v>14</v>
      </c>
      <c r="E7" s="53">
        <v>2</v>
      </c>
      <c r="F7" s="53">
        <v>5</v>
      </c>
      <c r="G7" s="115">
        <v>86</v>
      </c>
      <c r="H7" s="53">
        <v>36</v>
      </c>
      <c r="I7" s="138">
        <f>G7-H7</f>
        <v>50</v>
      </c>
      <c r="J7" s="51">
        <f>D7*3+E7</f>
        <v>44</v>
      </c>
      <c r="K7" s="13" t="s">
        <v>106</v>
      </c>
      <c r="O7" s="110"/>
      <c r="P7" s="110"/>
      <c r="Q7" s="110"/>
      <c r="R7" s="110"/>
    </row>
    <row r="8" spans="1:18" ht="16.5" customHeight="1">
      <c r="A8" s="118">
        <v>4</v>
      </c>
      <c r="B8" s="52" t="s">
        <v>79</v>
      </c>
      <c r="C8" s="137">
        <f t="shared" si="0"/>
        <v>21</v>
      </c>
      <c r="D8" s="53">
        <v>12</v>
      </c>
      <c r="E8" s="53">
        <v>3</v>
      </c>
      <c r="F8" s="53">
        <v>6</v>
      </c>
      <c r="G8" s="53">
        <v>75</v>
      </c>
      <c r="H8" s="53">
        <v>38</v>
      </c>
      <c r="I8" s="138">
        <f t="shared" si="1"/>
        <v>37</v>
      </c>
      <c r="J8" s="51">
        <f t="shared" si="2"/>
        <v>39</v>
      </c>
      <c r="K8" s="13" t="s">
        <v>289</v>
      </c>
      <c r="O8" s="110"/>
      <c r="P8" s="143"/>
      <c r="Q8" s="143"/>
      <c r="R8" s="110"/>
    </row>
    <row r="9" spans="1:18" ht="16.5" customHeight="1">
      <c r="A9" s="118">
        <v>5</v>
      </c>
      <c r="B9" s="52" t="s">
        <v>83</v>
      </c>
      <c r="C9" s="137">
        <f t="shared" si="0"/>
        <v>21</v>
      </c>
      <c r="D9" s="53">
        <v>12</v>
      </c>
      <c r="E9" s="53">
        <v>0</v>
      </c>
      <c r="F9" s="53">
        <v>9</v>
      </c>
      <c r="G9" s="53">
        <v>69</v>
      </c>
      <c r="H9" s="53">
        <v>82</v>
      </c>
      <c r="I9" s="138">
        <f t="shared" si="1"/>
        <v>-13</v>
      </c>
      <c r="J9" s="51">
        <f t="shared" si="2"/>
        <v>36</v>
      </c>
      <c r="K9" s="13" t="s">
        <v>104</v>
      </c>
      <c r="O9" s="110"/>
      <c r="P9" s="143"/>
      <c r="Q9" s="143"/>
      <c r="R9" s="110"/>
    </row>
    <row r="10" spans="1:18" ht="16.5" customHeight="1">
      <c r="A10" s="118">
        <v>6</v>
      </c>
      <c r="B10" s="52" t="s">
        <v>77</v>
      </c>
      <c r="C10" s="137">
        <f t="shared" si="0"/>
        <v>21</v>
      </c>
      <c r="D10" s="53">
        <v>9</v>
      </c>
      <c r="E10" s="53">
        <v>3</v>
      </c>
      <c r="F10" s="53">
        <v>9</v>
      </c>
      <c r="G10" s="53">
        <v>64</v>
      </c>
      <c r="H10" s="53">
        <v>66</v>
      </c>
      <c r="I10" s="138">
        <f t="shared" si="1"/>
        <v>-2</v>
      </c>
      <c r="J10" s="51">
        <f t="shared" si="2"/>
        <v>30</v>
      </c>
      <c r="K10" s="13" t="s">
        <v>23</v>
      </c>
      <c r="O10" s="110"/>
      <c r="P10" s="143"/>
      <c r="Q10" s="143"/>
      <c r="R10" s="110"/>
    </row>
    <row r="11" spans="1:18" ht="16.5" customHeight="1">
      <c r="A11" s="118">
        <v>7</v>
      </c>
      <c r="B11" s="52" t="s">
        <v>80</v>
      </c>
      <c r="C11" s="137">
        <f t="shared" si="0"/>
        <v>21</v>
      </c>
      <c r="D11" s="53">
        <v>9</v>
      </c>
      <c r="E11" s="53">
        <v>2</v>
      </c>
      <c r="F11" s="53">
        <v>10</v>
      </c>
      <c r="G11" s="53">
        <v>44</v>
      </c>
      <c r="H11" s="53">
        <v>47</v>
      </c>
      <c r="I11" s="138">
        <f t="shared" si="1"/>
        <v>-3</v>
      </c>
      <c r="J11" s="51">
        <f t="shared" si="2"/>
        <v>29</v>
      </c>
      <c r="K11" s="13" t="s">
        <v>104</v>
      </c>
      <c r="O11" s="110"/>
      <c r="P11" s="143"/>
      <c r="Q11" s="143"/>
      <c r="R11" s="110"/>
    </row>
    <row r="12" spans="1:18" ht="16.5" customHeight="1">
      <c r="A12" s="118">
        <v>8</v>
      </c>
      <c r="B12" s="52" t="s">
        <v>81</v>
      </c>
      <c r="C12" s="137">
        <f t="shared" si="0"/>
        <v>21</v>
      </c>
      <c r="D12" s="53">
        <v>9</v>
      </c>
      <c r="E12" s="53">
        <v>0</v>
      </c>
      <c r="F12" s="53">
        <v>12</v>
      </c>
      <c r="G12" s="53">
        <v>44</v>
      </c>
      <c r="H12" s="53">
        <v>54</v>
      </c>
      <c r="I12" s="138">
        <f t="shared" si="1"/>
        <v>-10</v>
      </c>
      <c r="J12" s="51">
        <f t="shared" si="2"/>
        <v>27</v>
      </c>
      <c r="K12" s="13" t="s">
        <v>22</v>
      </c>
      <c r="O12" s="110"/>
      <c r="P12" s="143"/>
      <c r="Q12" s="143"/>
      <c r="R12" s="110"/>
    </row>
    <row r="13" spans="1:18" ht="16.5" customHeight="1">
      <c r="A13" s="118">
        <v>9</v>
      </c>
      <c r="B13" s="52" t="s">
        <v>76</v>
      </c>
      <c r="C13" s="137">
        <f t="shared" si="0"/>
        <v>21</v>
      </c>
      <c r="D13" s="53">
        <v>8</v>
      </c>
      <c r="E13" s="53">
        <v>1</v>
      </c>
      <c r="F13" s="53">
        <v>12</v>
      </c>
      <c r="G13" s="53">
        <v>48</v>
      </c>
      <c r="H13" s="53">
        <v>45</v>
      </c>
      <c r="I13" s="138">
        <f t="shared" si="1"/>
        <v>3</v>
      </c>
      <c r="J13" s="51">
        <f t="shared" si="2"/>
        <v>25</v>
      </c>
      <c r="K13" s="13" t="s">
        <v>104</v>
      </c>
      <c r="O13" s="110"/>
      <c r="P13" s="143"/>
      <c r="Q13" s="143"/>
      <c r="R13" s="110"/>
    </row>
    <row r="14" spans="1:18" ht="16.5" customHeight="1">
      <c r="A14" s="118">
        <v>10</v>
      </c>
      <c r="B14" s="52" t="s">
        <v>168</v>
      </c>
      <c r="C14" s="137">
        <f t="shared" si="0"/>
        <v>21</v>
      </c>
      <c r="D14" s="53">
        <v>5</v>
      </c>
      <c r="E14" s="53">
        <v>1</v>
      </c>
      <c r="F14" s="53">
        <v>15</v>
      </c>
      <c r="G14" s="53">
        <v>43</v>
      </c>
      <c r="H14" s="53">
        <v>76</v>
      </c>
      <c r="I14" s="138">
        <f t="shared" si="1"/>
        <v>-33</v>
      </c>
      <c r="J14" s="51">
        <f t="shared" si="2"/>
        <v>16</v>
      </c>
      <c r="K14" s="13" t="s">
        <v>105</v>
      </c>
      <c r="O14" s="110"/>
      <c r="P14" s="143"/>
      <c r="Q14" s="143"/>
      <c r="R14" s="110"/>
    </row>
    <row r="15" spans="1:18" ht="16.5" customHeight="1">
      <c r="A15" s="140">
        <v>11</v>
      </c>
      <c r="B15" s="34" t="s">
        <v>74</v>
      </c>
      <c r="C15" s="35">
        <f t="shared" si="0"/>
        <v>21</v>
      </c>
      <c r="D15" s="36">
        <v>5</v>
      </c>
      <c r="E15" s="36">
        <v>0</v>
      </c>
      <c r="F15" s="36">
        <v>16</v>
      </c>
      <c r="G15" s="36">
        <v>35</v>
      </c>
      <c r="H15" s="36">
        <v>97</v>
      </c>
      <c r="I15" s="37">
        <f t="shared" si="1"/>
        <v>-62</v>
      </c>
      <c r="J15" s="33">
        <f t="shared" si="2"/>
        <v>15</v>
      </c>
      <c r="K15" s="13" t="s">
        <v>105</v>
      </c>
      <c r="O15" s="110"/>
      <c r="P15" s="143"/>
      <c r="Q15" s="143"/>
      <c r="R15" s="110"/>
    </row>
    <row r="16" spans="1:18" ht="16.5" customHeight="1" thickBot="1">
      <c r="A16" s="142">
        <v>12</v>
      </c>
      <c r="B16" s="40" t="s">
        <v>82</v>
      </c>
      <c r="C16" s="41">
        <f t="shared" si="0"/>
        <v>21</v>
      </c>
      <c r="D16" s="42">
        <v>3</v>
      </c>
      <c r="E16" s="42">
        <v>3</v>
      </c>
      <c r="F16" s="42">
        <v>15</v>
      </c>
      <c r="G16" s="147">
        <v>33</v>
      </c>
      <c r="H16" s="42">
        <v>102</v>
      </c>
      <c r="I16" s="43">
        <f t="shared" si="1"/>
        <v>-69</v>
      </c>
      <c r="J16" s="39">
        <f t="shared" si="2"/>
        <v>12</v>
      </c>
      <c r="K16" s="13" t="s">
        <v>105</v>
      </c>
      <c r="O16" s="110"/>
      <c r="P16" s="162"/>
      <c r="Q16" s="143"/>
      <c r="R16" s="110"/>
    </row>
    <row r="17" spans="3:10" ht="12.75">
      <c r="C17" s="50">
        <f aca="true" t="shared" si="3" ref="C17:I17">SUM(C$5:C$16)</f>
        <v>252</v>
      </c>
      <c r="D17" s="50">
        <f t="shared" si="3"/>
        <v>118</v>
      </c>
      <c r="E17" s="50">
        <f t="shared" si="3"/>
        <v>16</v>
      </c>
      <c r="F17" s="50">
        <f t="shared" si="3"/>
        <v>118</v>
      </c>
      <c r="G17" s="50">
        <f t="shared" si="3"/>
        <v>708</v>
      </c>
      <c r="H17" s="50">
        <f t="shared" si="3"/>
        <v>708</v>
      </c>
      <c r="I17" s="50">
        <f t="shared" si="3"/>
        <v>0</v>
      </c>
      <c r="J17" s="55">
        <f t="shared" si="2"/>
        <v>370</v>
      </c>
    </row>
    <row r="20" spans="2:3" ht="12.75">
      <c r="B20" t="s">
        <v>25</v>
      </c>
      <c r="C20" s="1">
        <f>G17-'тур 20'!C22</f>
        <v>30</v>
      </c>
    </row>
    <row r="21" spans="2:3" ht="12.75">
      <c r="B21" t="s">
        <v>24</v>
      </c>
      <c r="C21" s="1">
        <f>C20/6</f>
        <v>5</v>
      </c>
    </row>
    <row r="22" spans="2:3" ht="12.75">
      <c r="B22" t="s">
        <v>26</v>
      </c>
      <c r="C22" s="1">
        <f>G17</f>
        <v>708</v>
      </c>
    </row>
    <row r="23" spans="2:3" ht="12.75">
      <c r="B23" t="s">
        <v>24</v>
      </c>
      <c r="C23" s="1">
        <f>C22*2/C17</f>
        <v>5.619047619047619</v>
      </c>
    </row>
    <row r="26" ht="13.5" thickBot="1"/>
    <row r="27" spans="3:14" ht="13.5" thickBot="1">
      <c r="C27" s="90">
        <v>1</v>
      </c>
      <c r="D27" s="90">
        <v>2</v>
      </c>
      <c r="E27" s="90">
        <v>3</v>
      </c>
      <c r="F27" s="90">
        <v>4</v>
      </c>
      <c r="G27" s="90">
        <v>5</v>
      </c>
      <c r="H27" s="90">
        <v>6</v>
      </c>
      <c r="I27" s="90">
        <v>7</v>
      </c>
      <c r="J27" s="90">
        <v>8</v>
      </c>
      <c r="K27" s="90">
        <v>9</v>
      </c>
      <c r="L27" s="90">
        <v>10</v>
      </c>
      <c r="M27" s="90">
        <v>11</v>
      </c>
      <c r="N27" s="90">
        <v>12</v>
      </c>
    </row>
    <row r="28" spans="1:14" ht="14.25">
      <c r="A28" s="89">
        <v>1</v>
      </c>
      <c r="B28" s="85" t="s">
        <v>74</v>
      </c>
      <c r="C28" s="24"/>
      <c r="D28" s="78" t="s">
        <v>105</v>
      </c>
      <c r="E28" s="78" t="s">
        <v>105</v>
      </c>
      <c r="F28" s="78" t="s">
        <v>184</v>
      </c>
      <c r="G28" s="78" t="s">
        <v>105</v>
      </c>
      <c r="H28" s="78" t="s">
        <v>106</v>
      </c>
      <c r="I28" s="78" t="s">
        <v>105</v>
      </c>
      <c r="J28" s="78" t="s">
        <v>119</v>
      </c>
      <c r="K28" s="78" t="s">
        <v>108</v>
      </c>
      <c r="L28" s="78" t="s">
        <v>208</v>
      </c>
      <c r="M28" s="78" t="s">
        <v>105</v>
      </c>
      <c r="N28" s="78" t="s">
        <v>105</v>
      </c>
    </row>
    <row r="29" spans="1:14" ht="14.25">
      <c r="A29" s="51">
        <v>2</v>
      </c>
      <c r="B29" s="52" t="s">
        <v>75</v>
      </c>
      <c r="C29" s="80" t="s">
        <v>164</v>
      </c>
      <c r="D29" s="25"/>
      <c r="E29" s="26" t="s">
        <v>101</v>
      </c>
      <c r="F29" s="26" t="s">
        <v>182</v>
      </c>
      <c r="G29" s="26" t="s">
        <v>106</v>
      </c>
      <c r="H29" s="79" t="s">
        <v>94</v>
      </c>
      <c r="I29" s="26" t="s">
        <v>101</v>
      </c>
      <c r="J29" s="26" t="s">
        <v>182</v>
      </c>
      <c r="K29" s="26" t="s">
        <v>55</v>
      </c>
      <c r="L29" s="79"/>
      <c r="M29" s="79" t="s">
        <v>95</v>
      </c>
      <c r="N29" s="79" t="s">
        <v>233</v>
      </c>
    </row>
    <row r="30" spans="1:14" ht="14.25">
      <c r="A30" s="51">
        <v>3</v>
      </c>
      <c r="B30" s="52" t="s">
        <v>76</v>
      </c>
      <c r="C30" s="80" t="s">
        <v>98</v>
      </c>
      <c r="D30" s="26" t="s">
        <v>107</v>
      </c>
      <c r="E30" s="25"/>
      <c r="F30" s="26" t="s">
        <v>55</v>
      </c>
      <c r="G30" s="26" t="s">
        <v>21</v>
      </c>
      <c r="H30" s="79" t="s">
        <v>118</v>
      </c>
      <c r="I30" s="26"/>
      <c r="J30" s="26" t="s">
        <v>55</v>
      </c>
      <c r="K30" s="79" t="s">
        <v>90</v>
      </c>
      <c r="L30" s="79" t="s">
        <v>95</v>
      </c>
      <c r="M30" s="26" t="s">
        <v>72</v>
      </c>
      <c r="N30" s="26" t="s">
        <v>115</v>
      </c>
    </row>
    <row r="31" spans="1:14" ht="14.25">
      <c r="A31" s="51">
        <v>4</v>
      </c>
      <c r="B31" s="52" t="s">
        <v>77</v>
      </c>
      <c r="C31" s="80" t="s">
        <v>104</v>
      </c>
      <c r="D31" s="26" t="s">
        <v>90</v>
      </c>
      <c r="E31" s="26" t="s">
        <v>100</v>
      </c>
      <c r="F31" s="25"/>
      <c r="G31" s="26"/>
      <c r="H31" s="79" t="s">
        <v>87</v>
      </c>
      <c r="I31" s="26" t="s">
        <v>107</v>
      </c>
      <c r="J31" s="26" t="s">
        <v>104</v>
      </c>
      <c r="K31" s="26" t="s">
        <v>112</v>
      </c>
      <c r="L31" s="79" t="s">
        <v>222</v>
      </c>
      <c r="M31" s="26" t="s">
        <v>118</v>
      </c>
      <c r="N31" s="26" t="s">
        <v>94</v>
      </c>
    </row>
    <row r="32" spans="1:14" ht="14.25">
      <c r="A32" s="51">
        <v>5</v>
      </c>
      <c r="B32" s="52" t="s">
        <v>78</v>
      </c>
      <c r="C32" s="80" t="s">
        <v>198</v>
      </c>
      <c r="D32" s="26" t="s">
        <v>106</v>
      </c>
      <c r="E32" s="26" t="s">
        <v>119</v>
      </c>
      <c r="F32" s="26" t="s">
        <v>114</v>
      </c>
      <c r="G32" s="25"/>
      <c r="H32" s="79" t="s">
        <v>105</v>
      </c>
      <c r="I32" s="26" t="s">
        <v>87</v>
      </c>
      <c r="J32" s="26" t="s">
        <v>71</v>
      </c>
      <c r="K32" s="26" t="s">
        <v>22</v>
      </c>
      <c r="L32" s="79" t="s">
        <v>235</v>
      </c>
      <c r="M32" s="26" t="s">
        <v>93</v>
      </c>
      <c r="N32" s="26" t="s">
        <v>90</v>
      </c>
    </row>
    <row r="33" spans="1:14" ht="14.25">
      <c r="A33" s="51">
        <v>6</v>
      </c>
      <c r="B33" s="52" t="s">
        <v>79</v>
      </c>
      <c r="C33" s="80"/>
      <c r="D33" s="79" t="s">
        <v>22</v>
      </c>
      <c r="E33" s="79" t="s">
        <v>107</v>
      </c>
      <c r="F33" s="79" t="s">
        <v>263</v>
      </c>
      <c r="G33" s="79" t="s">
        <v>55</v>
      </c>
      <c r="H33" s="25"/>
      <c r="I33" s="79" t="s">
        <v>110</v>
      </c>
      <c r="J33" s="79" t="s">
        <v>101</v>
      </c>
      <c r="K33" s="79" t="s">
        <v>104</v>
      </c>
      <c r="L33" s="79" t="s">
        <v>55</v>
      </c>
      <c r="M33" s="79" t="s">
        <v>55</v>
      </c>
      <c r="N33" s="79"/>
    </row>
    <row r="34" spans="1:14" ht="14.25">
      <c r="A34" s="51">
        <v>7</v>
      </c>
      <c r="B34" s="52" t="s">
        <v>80</v>
      </c>
      <c r="C34" s="80" t="s">
        <v>28</v>
      </c>
      <c r="D34" s="26" t="s">
        <v>99</v>
      </c>
      <c r="E34" s="26" t="s">
        <v>105</v>
      </c>
      <c r="F34" s="26" t="s">
        <v>97</v>
      </c>
      <c r="G34" s="26" t="s">
        <v>114</v>
      </c>
      <c r="H34" s="79" t="s">
        <v>87</v>
      </c>
      <c r="I34" s="25"/>
      <c r="J34" s="26" t="s">
        <v>100</v>
      </c>
      <c r="K34" s="26" t="s">
        <v>104</v>
      </c>
      <c r="L34" s="79" t="s">
        <v>116</v>
      </c>
      <c r="M34" s="26" t="s">
        <v>118</v>
      </c>
      <c r="N34" s="26" t="s">
        <v>22</v>
      </c>
    </row>
    <row r="35" spans="1:14" ht="14.25">
      <c r="A35" s="51">
        <v>8</v>
      </c>
      <c r="B35" s="52" t="s">
        <v>81</v>
      </c>
      <c r="C35" s="80" t="s">
        <v>104</v>
      </c>
      <c r="D35" s="26" t="s">
        <v>23</v>
      </c>
      <c r="E35" s="26" t="s">
        <v>119</v>
      </c>
      <c r="F35" s="26" t="s">
        <v>22</v>
      </c>
      <c r="G35" s="26" t="s">
        <v>183</v>
      </c>
      <c r="H35" s="79" t="s">
        <v>72</v>
      </c>
      <c r="I35" s="26" t="s">
        <v>28</v>
      </c>
      <c r="J35" s="25"/>
      <c r="K35" s="26" t="s">
        <v>104</v>
      </c>
      <c r="L35" s="79" t="s">
        <v>110</v>
      </c>
      <c r="M35" s="26" t="s">
        <v>115</v>
      </c>
      <c r="N35" s="26" t="s">
        <v>100</v>
      </c>
    </row>
    <row r="36" spans="1:14" ht="14.25">
      <c r="A36" s="51">
        <v>9</v>
      </c>
      <c r="B36" s="52" t="s">
        <v>82</v>
      </c>
      <c r="C36" s="80" t="s">
        <v>104</v>
      </c>
      <c r="D36" s="26" t="s">
        <v>91</v>
      </c>
      <c r="E36" s="26" t="s">
        <v>21</v>
      </c>
      <c r="F36" s="26" t="s">
        <v>90</v>
      </c>
      <c r="G36" s="26" t="s">
        <v>105</v>
      </c>
      <c r="H36" s="79" t="s">
        <v>90</v>
      </c>
      <c r="I36" s="26" t="s">
        <v>118</v>
      </c>
      <c r="J36" s="26"/>
      <c r="K36" s="25"/>
      <c r="L36" s="79" t="s">
        <v>265</v>
      </c>
      <c r="M36" s="26" t="s">
        <v>105</v>
      </c>
      <c r="N36" s="26" t="s">
        <v>105</v>
      </c>
    </row>
    <row r="37" spans="1:14" ht="14.25">
      <c r="A37" s="51">
        <v>10</v>
      </c>
      <c r="B37" s="52" t="s">
        <v>83</v>
      </c>
      <c r="C37" s="80" t="s">
        <v>104</v>
      </c>
      <c r="D37" s="79" t="s">
        <v>118</v>
      </c>
      <c r="E37" s="79" t="s">
        <v>107</v>
      </c>
      <c r="F37" s="79" t="s">
        <v>21</v>
      </c>
      <c r="G37" s="79" t="s">
        <v>88</v>
      </c>
      <c r="H37" s="79" t="s">
        <v>94</v>
      </c>
      <c r="I37" s="79" t="s">
        <v>107</v>
      </c>
      <c r="J37" s="79" t="s">
        <v>198</v>
      </c>
      <c r="K37" s="79" t="s">
        <v>166</v>
      </c>
      <c r="L37" s="25"/>
      <c r="M37" s="79" t="s">
        <v>119</v>
      </c>
      <c r="N37" s="79" t="s">
        <v>104</v>
      </c>
    </row>
    <row r="38" spans="1:14" ht="14.25">
      <c r="A38" s="51">
        <v>11</v>
      </c>
      <c r="B38" s="52" t="s">
        <v>84</v>
      </c>
      <c r="C38" s="80" t="s">
        <v>104</v>
      </c>
      <c r="D38" s="79" t="s">
        <v>72</v>
      </c>
      <c r="E38" s="26" t="s">
        <v>27</v>
      </c>
      <c r="F38" s="26" t="s">
        <v>92</v>
      </c>
      <c r="G38" s="26" t="s">
        <v>71</v>
      </c>
      <c r="H38" s="79" t="s">
        <v>288</v>
      </c>
      <c r="I38" s="26" t="s">
        <v>107</v>
      </c>
      <c r="J38" s="26" t="s">
        <v>107</v>
      </c>
      <c r="K38" s="26"/>
      <c r="L38" s="79" t="s">
        <v>103</v>
      </c>
      <c r="M38" s="25"/>
      <c r="N38" s="26" t="s">
        <v>255</v>
      </c>
    </row>
    <row r="39" spans="1:14" ht="15" thickBot="1">
      <c r="A39" s="51">
        <v>12</v>
      </c>
      <c r="B39" s="86" t="s">
        <v>168</v>
      </c>
      <c r="C39" s="80" t="s">
        <v>72</v>
      </c>
      <c r="D39" s="79" t="s">
        <v>23</v>
      </c>
      <c r="E39" s="26" t="s">
        <v>105</v>
      </c>
      <c r="F39" s="26" t="s">
        <v>55</v>
      </c>
      <c r="G39" s="26" t="s">
        <v>105</v>
      </c>
      <c r="H39" s="79" t="s">
        <v>55</v>
      </c>
      <c r="I39" s="26" t="s">
        <v>95</v>
      </c>
      <c r="J39" s="26" t="s">
        <v>92</v>
      </c>
      <c r="K39" s="26" t="s">
        <v>55</v>
      </c>
      <c r="L39" s="79" t="s">
        <v>118</v>
      </c>
      <c r="M39" s="26" t="s">
        <v>105</v>
      </c>
      <c r="N39" s="25"/>
    </row>
    <row r="40" ht="12.75">
      <c r="M40" s="91"/>
    </row>
  </sheetData>
  <sheetProtection password="C66D" sheet="1" objects="1" scenarios="1" autoFilter="0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Header>&amp;C&amp;"Arial Cyr,полужирный"Таблица чемпионата ЛДФ
&amp;D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0"/>
  <sheetViews>
    <sheetView tabSelected="1" workbookViewId="0" topLeftCell="A1">
      <selection activeCell="Q10" sqref="Q10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9" width="5.00390625" style="1" customWidth="1"/>
    <col min="10" max="10" width="4.75390625" style="1" customWidth="1"/>
    <col min="11" max="18" width="4.75390625" style="0" customWidth="1"/>
  </cols>
  <sheetData>
    <row r="2" ht="12.75">
      <c r="B2" s="165" t="s">
        <v>295</v>
      </c>
    </row>
    <row r="3" ht="13.5" thickBot="1"/>
    <row r="4" spans="1:18" ht="16.5" customHeight="1" thickBot="1">
      <c r="A4" s="136"/>
      <c r="B4" s="131"/>
      <c r="C4" s="132" t="s">
        <v>0</v>
      </c>
      <c r="D4" s="133" t="s">
        <v>1</v>
      </c>
      <c r="E4" s="133" t="s">
        <v>2</v>
      </c>
      <c r="F4" s="133" t="s">
        <v>3</v>
      </c>
      <c r="G4" s="133" t="s">
        <v>4</v>
      </c>
      <c r="H4" s="133" t="s">
        <v>5</v>
      </c>
      <c r="I4" s="134" t="s">
        <v>6</v>
      </c>
      <c r="J4" s="135" t="s">
        <v>7</v>
      </c>
      <c r="O4" s="110"/>
      <c r="P4" s="110"/>
      <c r="Q4" s="110"/>
      <c r="R4" s="110"/>
    </row>
    <row r="5" spans="1:18" ht="16.5" customHeight="1">
      <c r="A5" s="159">
        <v>1</v>
      </c>
      <c r="B5" s="120" t="s">
        <v>84</v>
      </c>
      <c r="C5" s="160">
        <f aca="true" t="shared" si="0" ref="C5:C16">SUM(D5:F5)</f>
        <v>22</v>
      </c>
      <c r="D5" s="122">
        <v>18</v>
      </c>
      <c r="E5" s="122">
        <v>0</v>
      </c>
      <c r="F5" s="122">
        <v>4</v>
      </c>
      <c r="G5" s="122">
        <v>90</v>
      </c>
      <c r="H5" s="122">
        <v>34</v>
      </c>
      <c r="I5" s="161">
        <f aca="true" t="shared" si="1" ref="I5:I16">G5-H5</f>
        <v>56</v>
      </c>
      <c r="J5" s="130">
        <f aca="true" t="shared" si="2" ref="J5:J17">D5*3+E5</f>
        <v>54</v>
      </c>
      <c r="K5" s="13" t="s">
        <v>104</v>
      </c>
      <c r="O5" s="110"/>
      <c r="P5" s="143"/>
      <c r="Q5" s="143"/>
      <c r="R5" s="110"/>
    </row>
    <row r="6" spans="1:18" ht="16.5" customHeight="1">
      <c r="A6" s="116">
        <v>2</v>
      </c>
      <c r="B6" s="28" t="s">
        <v>75</v>
      </c>
      <c r="C6" s="29">
        <f t="shared" si="0"/>
        <v>22</v>
      </c>
      <c r="D6" s="30">
        <v>16</v>
      </c>
      <c r="E6" s="30">
        <v>1</v>
      </c>
      <c r="F6" s="30">
        <v>5</v>
      </c>
      <c r="G6" s="30">
        <v>85</v>
      </c>
      <c r="H6" s="30">
        <v>31</v>
      </c>
      <c r="I6" s="31">
        <f t="shared" si="1"/>
        <v>54</v>
      </c>
      <c r="J6" s="27">
        <f t="shared" si="2"/>
        <v>49</v>
      </c>
      <c r="K6" s="13" t="s">
        <v>114</v>
      </c>
      <c r="O6" s="110"/>
      <c r="P6" s="143"/>
      <c r="Q6" s="143"/>
      <c r="R6" s="110"/>
    </row>
    <row r="7" spans="1:18" ht="16.5" customHeight="1">
      <c r="A7" s="118">
        <v>3</v>
      </c>
      <c r="B7" s="52" t="s">
        <v>78</v>
      </c>
      <c r="C7" s="137">
        <f t="shared" si="0"/>
        <v>22</v>
      </c>
      <c r="D7" s="53">
        <v>15</v>
      </c>
      <c r="E7" s="53">
        <v>2</v>
      </c>
      <c r="F7" s="53">
        <v>5</v>
      </c>
      <c r="G7" s="115">
        <v>89</v>
      </c>
      <c r="H7" s="53">
        <v>37</v>
      </c>
      <c r="I7" s="138">
        <f t="shared" si="1"/>
        <v>52</v>
      </c>
      <c r="J7" s="51">
        <f t="shared" si="2"/>
        <v>47</v>
      </c>
      <c r="K7" s="13" t="s">
        <v>119</v>
      </c>
      <c r="O7" s="110"/>
      <c r="P7" s="110"/>
      <c r="Q7" s="110"/>
      <c r="R7" s="110"/>
    </row>
    <row r="8" spans="1:18" ht="16.5" customHeight="1">
      <c r="A8" s="118">
        <v>4</v>
      </c>
      <c r="B8" s="52" t="s">
        <v>79</v>
      </c>
      <c r="C8" s="137">
        <f t="shared" si="0"/>
        <v>22</v>
      </c>
      <c r="D8" s="53">
        <v>13</v>
      </c>
      <c r="E8" s="53">
        <v>3</v>
      </c>
      <c r="F8" s="53">
        <v>6</v>
      </c>
      <c r="G8" s="53">
        <v>80</v>
      </c>
      <c r="H8" s="53">
        <v>38</v>
      </c>
      <c r="I8" s="138">
        <f t="shared" si="1"/>
        <v>42</v>
      </c>
      <c r="J8" s="51">
        <f t="shared" si="2"/>
        <v>42</v>
      </c>
      <c r="K8" s="13" t="s">
        <v>104</v>
      </c>
      <c r="O8" s="110"/>
      <c r="P8" s="143"/>
      <c r="Q8" s="143"/>
      <c r="R8" s="110"/>
    </row>
    <row r="9" spans="1:18" ht="16.5" customHeight="1">
      <c r="A9" s="118">
        <v>5</v>
      </c>
      <c r="B9" s="52" t="s">
        <v>83</v>
      </c>
      <c r="C9" s="137">
        <f t="shared" si="0"/>
        <v>22</v>
      </c>
      <c r="D9" s="53">
        <v>12</v>
      </c>
      <c r="E9" s="53">
        <v>0</v>
      </c>
      <c r="F9" s="53">
        <v>10</v>
      </c>
      <c r="G9" s="53">
        <v>69</v>
      </c>
      <c r="H9" s="53">
        <v>85</v>
      </c>
      <c r="I9" s="138">
        <f t="shared" si="1"/>
        <v>-16</v>
      </c>
      <c r="J9" s="51">
        <f t="shared" si="2"/>
        <v>36</v>
      </c>
      <c r="K9" s="13" t="s">
        <v>115</v>
      </c>
      <c r="O9" s="110"/>
      <c r="P9" s="143"/>
      <c r="Q9" s="143"/>
      <c r="R9" s="110"/>
    </row>
    <row r="10" spans="1:18" ht="16.5" customHeight="1">
      <c r="A10" s="118">
        <v>6</v>
      </c>
      <c r="B10" s="52" t="s">
        <v>77</v>
      </c>
      <c r="C10" s="137">
        <f t="shared" si="0"/>
        <v>22</v>
      </c>
      <c r="D10" s="53">
        <v>9</v>
      </c>
      <c r="E10" s="53">
        <v>3</v>
      </c>
      <c r="F10" s="53">
        <v>10</v>
      </c>
      <c r="G10" s="53">
        <v>65</v>
      </c>
      <c r="H10" s="53">
        <v>69</v>
      </c>
      <c r="I10" s="138">
        <f t="shared" si="1"/>
        <v>-4</v>
      </c>
      <c r="J10" s="51">
        <f t="shared" si="2"/>
        <v>30</v>
      </c>
      <c r="K10" s="13" t="s">
        <v>118</v>
      </c>
      <c r="O10" s="110"/>
      <c r="P10" s="143"/>
      <c r="Q10" s="143"/>
      <c r="R10" s="110"/>
    </row>
    <row r="11" spans="1:18" ht="16.5" customHeight="1">
      <c r="A11" s="118">
        <v>7</v>
      </c>
      <c r="B11" s="52" t="s">
        <v>81</v>
      </c>
      <c r="C11" s="137">
        <f>SUM(D11:F11)</f>
        <v>22</v>
      </c>
      <c r="D11" s="53">
        <v>10</v>
      </c>
      <c r="E11" s="53">
        <v>0</v>
      </c>
      <c r="F11" s="53">
        <v>12</v>
      </c>
      <c r="G11" s="53">
        <v>49</v>
      </c>
      <c r="H11" s="53">
        <v>54</v>
      </c>
      <c r="I11" s="138">
        <f>G11-H11</f>
        <v>-5</v>
      </c>
      <c r="J11" s="51">
        <f>D11*3+E11</f>
        <v>30</v>
      </c>
      <c r="K11" s="13" t="s">
        <v>104</v>
      </c>
      <c r="O11" s="110"/>
      <c r="P11" s="143"/>
      <c r="Q11" s="143"/>
      <c r="R11" s="110"/>
    </row>
    <row r="12" spans="1:18" ht="16.5" customHeight="1">
      <c r="A12" s="118">
        <v>8</v>
      </c>
      <c r="B12" s="52" t="s">
        <v>80</v>
      </c>
      <c r="C12" s="137">
        <f>SUM(D12:F12)</f>
        <v>22</v>
      </c>
      <c r="D12" s="53">
        <v>9</v>
      </c>
      <c r="E12" s="53">
        <v>2</v>
      </c>
      <c r="F12" s="53">
        <v>11</v>
      </c>
      <c r="G12" s="53">
        <v>44</v>
      </c>
      <c r="H12" s="53">
        <v>52</v>
      </c>
      <c r="I12" s="138">
        <f>G12-H12</f>
        <v>-8</v>
      </c>
      <c r="J12" s="51">
        <f>D12*3+E12</f>
        <v>29</v>
      </c>
      <c r="K12" s="13" t="s">
        <v>105</v>
      </c>
      <c r="O12" s="110"/>
      <c r="P12" s="143"/>
      <c r="Q12" s="143"/>
      <c r="R12" s="110"/>
    </row>
    <row r="13" spans="1:18" ht="16.5" customHeight="1">
      <c r="A13" s="118">
        <v>9</v>
      </c>
      <c r="B13" s="52" t="s">
        <v>76</v>
      </c>
      <c r="C13" s="137">
        <f t="shared" si="0"/>
        <v>22</v>
      </c>
      <c r="D13" s="53">
        <v>9</v>
      </c>
      <c r="E13" s="53">
        <v>1</v>
      </c>
      <c r="F13" s="53">
        <v>12</v>
      </c>
      <c r="G13" s="53">
        <v>53</v>
      </c>
      <c r="H13" s="53">
        <v>45</v>
      </c>
      <c r="I13" s="138">
        <f t="shared" si="1"/>
        <v>8</v>
      </c>
      <c r="J13" s="51">
        <f t="shared" si="2"/>
        <v>28</v>
      </c>
      <c r="K13" s="13" t="s">
        <v>104</v>
      </c>
      <c r="O13" s="110"/>
      <c r="P13" s="143"/>
      <c r="Q13" s="143"/>
      <c r="R13" s="110"/>
    </row>
    <row r="14" spans="1:18" ht="16.5" customHeight="1">
      <c r="A14" s="118">
        <v>10</v>
      </c>
      <c r="B14" s="52" t="s">
        <v>168</v>
      </c>
      <c r="C14" s="137">
        <f t="shared" si="0"/>
        <v>22</v>
      </c>
      <c r="D14" s="53">
        <v>5</v>
      </c>
      <c r="E14" s="53">
        <v>1</v>
      </c>
      <c r="F14" s="53">
        <v>16</v>
      </c>
      <c r="G14" s="53">
        <v>43</v>
      </c>
      <c r="H14" s="53">
        <v>81</v>
      </c>
      <c r="I14" s="138">
        <f t="shared" si="1"/>
        <v>-38</v>
      </c>
      <c r="J14" s="51">
        <f t="shared" si="2"/>
        <v>16</v>
      </c>
      <c r="K14" s="13" t="s">
        <v>105</v>
      </c>
      <c r="O14" s="110"/>
      <c r="P14" s="143"/>
      <c r="Q14" s="143"/>
      <c r="R14" s="110"/>
    </row>
    <row r="15" spans="1:18" ht="16.5" customHeight="1">
      <c r="A15" s="140">
        <v>11</v>
      </c>
      <c r="B15" s="34" t="s">
        <v>74</v>
      </c>
      <c r="C15" s="35">
        <f t="shared" si="0"/>
        <v>22</v>
      </c>
      <c r="D15" s="36">
        <v>5</v>
      </c>
      <c r="E15" s="36">
        <v>0</v>
      </c>
      <c r="F15" s="36">
        <v>17</v>
      </c>
      <c r="G15" s="36">
        <v>35</v>
      </c>
      <c r="H15" s="36">
        <v>102</v>
      </c>
      <c r="I15" s="37">
        <f t="shared" si="1"/>
        <v>-67</v>
      </c>
      <c r="J15" s="33">
        <f t="shared" si="2"/>
        <v>15</v>
      </c>
      <c r="K15" s="13" t="s">
        <v>105</v>
      </c>
      <c r="O15" s="110"/>
      <c r="P15" s="143"/>
      <c r="Q15" s="143"/>
      <c r="R15" s="110"/>
    </row>
    <row r="16" spans="1:18" ht="16.5" customHeight="1" thickBot="1">
      <c r="A16" s="142">
        <v>12</v>
      </c>
      <c r="B16" s="40" t="s">
        <v>82</v>
      </c>
      <c r="C16" s="41">
        <f t="shared" si="0"/>
        <v>22</v>
      </c>
      <c r="D16" s="42">
        <v>3</v>
      </c>
      <c r="E16" s="42">
        <v>3</v>
      </c>
      <c r="F16" s="42">
        <v>16</v>
      </c>
      <c r="G16" s="147">
        <v>33</v>
      </c>
      <c r="H16" s="42">
        <v>107</v>
      </c>
      <c r="I16" s="43">
        <f t="shared" si="1"/>
        <v>-74</v>
      </c>
      <c r="J16" s="39">
        <f t="shared" si="2"/>
        <v>12</v>
      </c>
      <c r="K16" s="13" t="s">
        <v>105</v>
      </c>
      <c r="O16" s="110"/>
      <c r="P16" s="162"/>
      <c r="Q16" s="143"/>
      <c r="R16" s="110"/>
    </row>
    <row r="17" spans="3:10" ht="12.75">
      <c r="C17" s="50">
        <f aca="true" t="shared" si="3" ref="C17:I17">SUM(C$5:C$16)</f>
        <v>264</v>
      </c>
      <c r="D17" s="50">
        <f t="shared" si="3"/>
        <v>124</v>
      </c>
      <c r="E17" s="50">
        <f t="shared" si="3"/>
        <v>16</v>
      </c>
      <c r="F17" s="50">
        <f t="shared" si="3"/>
        <v>124</v>
      </c>
      <c r="G17" s="50">
        <f t="shared" si="3"/>
        <v>735</v>
      </c>
      <c r="H17" s="50">
        <f t="shared" si="3"/>
        <v>735</v>
      </c>
      <c r="I17" s="50">
        <f t="shared" si="3"/>
        <v>0</v>
      </c>
      <c r="J17" s="55">
        <f t="shared" si="2"/>
        <v>388</v>
      </c>
    </row>
    <row r="20" spans="2:3" ht="12.75">
      <c r="B20" t="s">
        <v>25</v>
      </c>
      <c r="C20" s="1">
        <f>G17-'тур 21'!C22</f>
        <v>27</v>
      </c>
    </row>
    <row r="21" spans="2:3" ht="12.75">
      <c r="B21" t="s">
        <v>24</v>
      </c>
      <c r="C21" s="1">
        <f>C20/6</f>
        <v>4.5</v>
      </c>
    </row>
    <row r="22" spans="2:3" ht="12.75">
      <c r="B22" t="s">
        <v>26</v>
      </c>
      <c r="C22" s="1">
        <f>G17</f>
        <v>735</v>
      </c>
    </row>
    <row r="23" spans="2:3" ht="12.75">
      <c r="B23" t="s">
        <v>24</v>
      </c>
      <c r="C23" s="1">
        <f>C22*2/C17</f>
        <v>5.568181818181818</v>
      </c>
    </row>
    <row r="26" ht="13.5" thickBot="1"/>
    <row r="27" spans="3:14" ht="13.5" thickBot="1">
      <c r="C27" s="90">
        <v>1</v>
      </c>
      <c r="D27" s="90">
        <v>2</v>
      </c>
      <c r="E27" s="90">
        <v>3</v>
      </c>
      <c r="F27" s="90">
        <v>4</v>
      </c>
      <c r="G27" s="90">
        <v>5</v>
      </c>
      <c r="H27" s="90">
        <v>6</v>
      </c>
      <c r="I27" s="90">
        <v>7</v>
      </c>
      <c r="J27" s="90">
        <v>8</v>
      </c>
      <c r="K27" s="90">
        <v>9</v>
      </c>
      <c r="L27" s="90">
        <v>10</v>
      </c>
      <c r="M27" s="90">
        <v>11</v>
      </c>
      <c r="N27" s="90">
        <v>12</v>
      </c>
    </row>
    <row r="28" spans="1:14" ht="14.25">
      <c r="A28" s="89">
        <v>1</v>
      </c>
      <c r="B28" s="85" t="s">
        <v>74</v>
      </c>
      <c r="C28" s="24"/>
      <c r="D28" s="78" t="s">
        <v>105</v>
      </c>
      <c r="E28" s="78" t="s">
        <v>105</v>
      </c>
      <c r="F28" s="78" t="s">
        <v>184</v>
      </c>
      <c r="G28" s="78" t="s">
        <v>105</v>
      </c>
      <c r="H28" s="78" t="s">
        <v>106</v>
      </c>
      <c r="I28" s="78" t="s">
        <v>105</v>
      </c>
      <c r="J28" s="78" t="s">
        <v>119</v>
      </c>
      <c r="K28" s="78" t="s">
        <v>108</v>
      </c>
      <c r="L28" s="78" t="s">
        <v>208</v>
      </c>
      <c r="M28" s="78" t="s">
        <v>105</v>
      </c>
      <c r="N28" s="78" t="s">
        <v>105</v>
      </c>
    </row>
    <row r="29" spans="1:14" ht="14.25">
      <c r="A29" s="51">
        <v>2</v>
      </c>
      <c r="B29" s="52" t="s">
        <v>75</v>
      </c>
      <c r="C29" s="80" t="s">
        <v>164</v>
      </c>
      <c r="D29" s="25"/>
      <c r="E29" s="26" t="s">
        <v>101</v>
      </c>
      <c r="F29" s="26" t="s">
        <v>182</v>
      </c>
      <c r="G29" s="26" t="s">
        <v>106</v>
      </c>
      <c r="H29" s="79" t="s">
        <v>94</v>
      </c>
      <c r="I29" s="26" t="s">
        <v>101</v>
      </c>
      <c r="J29" s="26" t="s">
        <v>182</v>
      </c>
      <c r="K29" s="26" t="s">
        <v>55</v>
      </c>
      <c r="L29" s="79" t="s">
        <v>114</v>
      </c>
      <c r="M29" s="79" t="s">
        <v>95</v>
      </c>
      <c r="N29" s="79" t="s">
        <v>233</v>
      </c>
    </row>
    <row r="30" spans="1:14" ht="14.25">
      <c r="A30" s="51">
        <v>3</v>
      </c>
      <c r="B30" s="52" t="s">
        <v>76</v>
      </c>
      <c r="C30" s="80" t="s">
        <v>98</v>
      </c>
      <c r="D30" s="26" t="s">
        <v>107</v>
      </c>
      <c r="E30" s="25"/>
      <c r="F30" s="26" t="s">
        <v>55</v>
      </c>
      <c r="G30" s="26" t="s">
        <v>21</v>
      </c>
      <c r="H30" s="79" t="s">
        <v>118</v>
      </c>
      <c r="I30" s="26" t="s">
        <v>104</v>
      </c>
      <c r="J30" s="26" t="s">
        <v>55</v>
      </c>
      <c r="K30" s="79" t="s">
        <v>90</v>
      </c>
      <c r="L30" s="79" t="s">
        <v>95</v>
      </c>
      <c r="M30" s="26" t="s">
        <v>72</v>
      </c>
      <c r="N30" s="26" t="s">
        <v>115</v>
      </c>
    </row>
    <row r="31" spans="1:14" ht="14.25">
      <c r="A31" s="51">
        <v>4</v>
      </c>
      <c r="B31" s="52" t="s">
        <v>77</v>
      </c>
      <c r="C31" s="80" t="s">
        <v>104</v>
      </c>
      <c r="D31" s="26" t="s">
        <v>90</v>
      </c>
      <c r="E31" s="26" t="s">
        <v>100</v>
      </c>
      <c r="F31" s="25"/>
      <c r="G31" s="26" t="s">
        <v>118</v>
      </c>
      <c r="H31" s="79" t="s">
        <v>87</v>
      </c>
      <c r="I31" s="26" t="s">
        <v>107</v>
      </c>
      <c r="J31" s="26" t="s">
        <v>104</v>
      </c>
      <c r="K31" s="26" t="s">
        <v>112</v>
      </c>
      <c r="L31" s="79" t="s">
        <v>222</v>
      </c>
      <c r="M31" s="26" t="s">
        <v>118</v>
      </c>
      <c r="N31" s="26" t="s">
        <v>94</v>
      </c>
    </row>
    <row r="32" spans="1:14" ht="14.25">
      <c r="A32" s="51">
        <v>5</v>
      </c>
      <c r="B32" s="52" t="s">
        <v>78</v>
      </c>
      <c r="C32" s="80" t="s">
        <v>198</v>
      </c>
      <c r="D32" s="26" t="s">
        <v>106</v>
      </c>
      <c r="E32" s="26" t="s">
        <v>119</v>
      </c>
      <c r="F32" s="26" t="s">
        <v>114</v>
      </c>
      <c r="G32" s="25"/>
      <c r="H32" s="79" t="s">
        <v>105</v>
      </c>
      <c r="I32" s="26" t="s">
        <v>87</v>
      </c>
      <c r="J32" s="26" t="s">
        <v>71</v>
      </c>
      <c r="K32" s="26" t="s">
        <v>22</v>
      </c>
      <c r="L32" s="79" t="s">
        <v>235</v>
      </c>
      <c r="M32" s="26" t="s">
        <v>93</v>
      </c>
      <c r="N32" s="26" t="s">
        <v>90</v>
      </c>
    </row>
    <row r="33" spans="1:14" ht="14.25">
      <c r="A33" s="51">
        <v>6</v>
      </c>
      <c r="B33" s="52" t="s">
        <v>79</v>
      </c>
      <c r="C33" s="80" t="s">
        <v>104</v>
      </c>
      <c r="D33" s="79" t="s">
        <v>22</v>
      </c>
      <c r="E33" s="79" t="s">
        <v>107</v>
      </c>
      <c r="F33" s="79" t="s">
        <v>263</v>
      </c>
      <c r="G33" s="79" t="s">
        <v>55</v>
      </c>
      <c r="H33" s="25"/>
      <c r="I33" s="79" t="s">
        <v>110</v>
      </c>
      <c r="J33" s="79" t="s">
        <v>101</v>
      </c>
      <c r="K33" s="79" t="s">
        <v>104</v>
      </c>
      <c r="L33" s="79" t="s">
        <v>55</v>
      </c>
      <c r="M33" s="79" t="s">
        <v>55</v>
      </c>
      <c r="N33" s="79" t="s">
        <v>104</v>
      </c>
    </row>
    <row r="34" spans="1:14" ht="14.25">
      <c r="A34" s="51">
        <v>7</v>
      </c>
      <c r="B34" s="52" t="s">
        <v>80</v>
      </c>
      <c r="C34" s="80" t="s">
        <v>28</v>
      </c>
      <c r="D34" s="26" t="s">
        <v>99</v>
      </c>
      <c r="E34" s="26" t="s">
        <v>105</v>
      </c>
      <c r="F34" s="26" t="s">
        <v>97</v>
      </c>
      <c r="G34" s="26" t="s">
        <v>114</v>
      </c>
      <c r="H34" s="79" t="s">
        <v>87</v>
      </c>
      <c r="I34" s="25"/>
      <c r="J34" s="26" t="s">
        <v>100</v>
      </c>
      <c r="K34" s="26" t="s">
        <v>104</v>
      </c>
      <c r="L34" s="79" t="s">
        <v>116</v>
      </c>
      <c r="M34" s="26" t="s">
        <v>118</v>
      </c>
      <c r="N34" s="26" t="s">
        <v>22</v>
      </c>
    </row>
    <row r="35" spans="1:14" ht="14.25">
      <c r="A35" s="51">
        <v>8</v>
      </c>
      <c r="B35" s="52" t="s">
        <v>81</v>
      </c>
      <c r="C35" s="80" t="s">
        <v>104</v>
      </c>
      <c r="D35" s="26" t="s">
        <v>23</v>
      </c>
      <c r="E35" s="26" t="s">
        <v>119</v>
      </c>
      <c r="F35" s="26" t="s">
        <v>22</v>
      </c>
      <c r="G35" s="26" t="s">
        <v>183</v>
      </c>
      <c r="H35" s="79" t="s">
        <v>72</v>
      </c>
      <c r="I35" s="26" t="s">
        <v>28</v>
      </c>
      <c r="J35" s="25"/>
      <c r="K35" s="26" t="s">
        <v>104</v>
      </c>
      <c r="L35" s="79" t="s">
        <v>110</v>
      </c>
      <c r="M35" s="26" t="s">
        <v>115</v>
      </c>
      <c r="N35" s="26" t="s">
        <v>100</v>
      </c>
    </row>
    <row r="36" spans="1:14" ht="14.25">
      <c r="A36" s="51">
        <v>9</v>
      </c>
      <c r="B36" s="52" t="s">
        <v>82</v>
      </c>
      <c r="C36" s="80" t="s">
        <v>104</v>
      </c>
      <c r="D36" s="26" t="s">
        <v>91</v>
      </c>
      <c r="E36" s="26" t="s">
        <v>21</v>
      </c>
      <c r="F36" s="26" t="s">
        <v>90</v>
      </c>
      <c r="G36" s="26" t="s">
        <v>105</v>
      </c>
      <c r="H36" s="79" t="s">
        <v>90</v>
      </c>
      <c r="I36" s="26" t="s">
        <v>118</v>
      </c>
      <c r="J36" s="26" t="s">
        <v>105</v>
      </c>
      <c r="K36" s="25"/>
      <c r="L36" s="79" t="s">
        <v>265</v>
      </c>
      <c r="M36" s="26" t="s">
        <v>105</v>
      </c>
      <c r="N36" s="26" t="s">
        <v>105</v>
      </c>
    </row>
    <row r="37" spans="1:14" ht="14.25">
      <c r="A37" s="51">
        <v>10</v>
      </c>
      <c r="B37" s="52" t="s">
        <v>83</v>
      </c>
      <c r="C37" s="80" t="s">
        <v>104</v>
      </c>
      <c r="D37" s="79" t="s">
        <v>118</v>
      </c>
      <c r="E37" s="79" t="s">
        <v>107</v>
      </c>
      <c r="F37" s="79" t="s">
        <v>21</v>
      </c>
      <c r="G37" s="79" t="s">
        <v>88</v>
      </c>
      <c r="H37" s="79" t="s">
        <v>94</v>
      </c>
      <c r="I37" s="79" t="s">
        <v>107</v>
      </c>
      <c r="J37" s="79" t="s">
        <v>198</v>
      </c>
      <c r="K37" s="79" t="s">
        <v>166</v>
      </c>
      <c r="L37" s="25"/>
      <c r="M37" s="79" t="s">
        <v>119</v>
      </c>
      <c r="N37" s="79" t="s">
        <v>104</v>
      </c>
    </row>
    <row r="38" spans="1:14" ht="14.25">
      <c r="A38" s="51">
        <v>11</v>
      </c>
      <c r="B38" s="52" t="s">
        <v>84</v>
      </c>
      <c r="C38" s="80" t="s">
        <v>104</v>
      </c>
      <c r="D38" s="79" t="s">
        <v>72</v>
      </c>
      <c r="E38" s="26" t="s">
        <v>27</v>
      </c>
      <c r="F38" s="26" t="s">
        <v>92</v>
      </c>
      <c r="G38" s="26" t="s">
        <v>71</v>
      </c>
      <c r="H38" s="79" t="s">
        <v>288</v>
      </c>
      <c r="I38" s="26" t="s">
        <v>107</v>
      </c>
      <c r="J38" s="26" t="s">
        <v>107</v>
      </c>
      <c r="K38" s="26" t="s">
        <v>104</v>
      </c>
      <c r="L38" s="79" t="s">
        <v>103</v>
      </c>
      <c r="M38" s="25"/>
      <c r="N38" s="26" t="s">
        <v>255</v>
      </c>
    </row>
    <row r="39" spans="1:14" ht="15" thickBot="1">
      <c r="A39" s="51">
        <v>12</v>
      </c>
      <c r="B39" s="86" t="s">
        <v>168</v>
      </c>
      <c r="C39" s="80" t="s">
        <v>72</v>
      </c>
      <c r="D39" s="79" t="s">
        <v>23</v>
      </c>
      <c r="E39" s="26" t="s">
        <v>105</v>
      </c>
      <c r="F39" s="26" t="s">
        <v>55</v>
      </c>
      <c r="G39" s="26" t="s">
        <v>105</v>
      </c>
      <c r="H39" s="79" t="s">
        <v>55</v>
      </c>
      <c r="I39" s="26" t="s">
        <v>95</v>
      </c>
      <c r="J39" s="26" t="s">
        <v>92</v>
      </c>
      <c r="K39" s="26" t="s">
        <v>55</v>
      </c>
      <c r="L39" s="79" t="s">
        <v>118</v>
      </c>
      <c r="M39" s="26" t="s">
        <v>105</v>
      </c>
      <c r="N39" s="25"/>
    </row>
    <row r="40" ht="12.75">
      <c r="M40" s="91"/>
    </row>
  </sheetData>
  <sheetProtection password="C66D" sheet="1" objects="1" scenarios="1" autoFilter="0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Header>&amp;C&amp;"Arial Cyr,полужирный"Таблица чемпионата ЛДФ
&amp;D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0">
      <selection activeCell="F3" sqref="F3"/>
    </sheetView>
  </sheetViews>
  <sheetFormatPr defaultColWidth="9.00390625" defaultRowHeight="12.75"/>
  <sheetData/>
  <sheetProtection password="C66D" sheet="1" objects="1" scenarios="1"/>
  <printOptions/>
  <pageMargins left="0" right="0" top="0" bottom="0" header="0" footer="0"/>
  <pageSetup fitToHeight="1" fitToWidth="1" horizontalDpi="600" verticalDpi="600" orientation="portrait" paperSize="9" scale="4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59"/>
  <sheetViews>
    <sheetView workbookViewId="0" topLeftCell="A16">
      <selection activeCell="Z31" sqref="Z31"/>
    </sheetView>
  </sheetViews>
  <sheetFormatPr defaultColWidth="9.00390625" defaultRowHeight="12.75"/>
  <cols>
    <col min="2" max="2" width="21.75390625" style="91" customWidth="1"/>
    <col min="3" max="10" width="4.00390625" style="0" bestFit="1" customWidth="1"/>
    <col min="11" max="24" width="4.00390625" style="0" customWidth="1"/>
    <col min="25" max="25" width="5.375" style="0" customWidth="1"/>
    <col min="26" max="26" width="3.875" style="0" customWidth="1"/>
    <col min="27" max="27" width="3.125" style="0" customWidth="1"/>
    <col min="28" max="28" width="2.875" style="0" customWidth="1"/>
    <col min="29" max="29" width="3.125" style="0" customWidth="1"/>
  </cols>
  <sheetData>
    <row r="2" ht="12.75">
      <c r="B2" s="93"/>
    </row>
    <row r="3" spans="3:26" ht="49.5" thickBot="1">
      <c r="C3">
        <f aca="true" t="shared" si="0" ref="C3:X3">SUM(C5:C16)</f>
        <v>78</v>
      </c>
      <c r="D3">
        <f t="shared" si="0"/>
        <v>78</v>
      </c>
      <c r="E3">
        <f t="shared" si="0"/>
        <v>78</v>
      </c>
      <c r="F3">
        <f t="shared" si="0"/>
        <v>78</v>
      </c>
      <c r="G3">
        <f t="shared" si="0"/>
        <v>78</v>
      </c>
      <c r="H3">
        <f t="shared" si="0"/>
        <v>78</v>
      </c>
      <c r="I3">
        <f t="shared" si="0"/>
        <v>78</v>
      </c>
      <c r="J3">
        <f t="shared" si="0"/>
        <v>78</v>
      </c>
      <c r="K3">
        <f t="shared" si="0"/>
        <v>78</v>
      </c>
      <c r="L3">
        <f t="shared" si="0"/>
        <v>78</v>
      </c>
      <c r="M3">
        <f t="shared" si="0"/>
        <v>78</v>
      </c>
      <c r="N3">
        <f t="shared" si="0"/>
        <v>78</v>
      </c>
      <c r="O3">
        <f t="shared" si="0"/>
        <v>78</v>
      </c>
      <c r="P3">
        <f t="shared" si="0"/>
        <v>78</v>
      </c>
      <c r="Q3">
        <f t="shared" si="0"/>
        <v>78</v>
      </c>
      <c r="R3">
        <f t="shared" si="0"/>
        <v>78</v>
      </c>
      <c r="S3">
        <f t="shared" si="0"/>
        <v>78</v>
      </c>
      <c r="T3">
        <f t="shared" si="0"/>
        <v>78</v>
      </c>
      <c r="U3">
        <f t="shared" si="0"/>
        <v>78</v>
      </c>
      <c r="V3">
        <f t="shared" si="0"/>
        <v>78</v>
      </c>
      <c r="W3">
        <f t="shared" si="0"/>
        <v>78</v>
      </c>
      <c r="X3">
        <f t="shared" si="0"/>
        <v>78</v>
      </c>
      <c r="Y3" s="96" t="s">
        <v>64</v>
      </c>
      <c r="Z3" s="96" t="s">
        <v>65</v>
      </c>
    </row>
    <row r="4" spans="2:24" ht="13.5" thickBot="1">
      <c r="B4" s="93" t="s">
        <v>31</v>
      </c>
      <c r="C4" s="56">
        <v>1</v>
      </c>
      <c r="D4" s="57">
        <v>2</v>
      </c>
      <c r="E4" s="57">
        <v>3</v>
      </c>
      <c r="F4" s="57">
        <v>4</v>
      </c>
      <c r="G4" s="57">
        <v>5</v>
      </c>
      <c r="H4" s="57">
        <v>6</v>
      </c>
      <c r="I4" s="57">
        <v>7</v>
      </c>
      <c r="J4" s="57">
        <v>8</v>
      </c>
      <c r="K4" s="57">
        <v>17</v>
      </c>
      <c r="L4" s="57">
        <v>18</v>
      </c>
      <c r="M4" s="57">
        <v>19</v>
      </c>
      <c r="N4" s="57">
        <v>20</v>
      </c>
      <c r="O4" s="57">
        <v>21</v>
      </c>
      <c r="P4" s="57">
        <v>22</v>
      </c>
      <c r="Q4" s="57">
        <v>23</v>
      </c>
      <c r="R4" s="57">
        <v>24</v>
      </c>
      <c r="S4" s="57">
        <v>25</v>
      </c>
      <c r="T4" s="57">
        <v>26</v>
      </c>
      <c r="U4" s="57">
        <v>27</v>
      </c>
      <c r="V4" s="57">
        <v>28</v>
      </c>
      <c r="W4" s="57">
        <v>29</v>
      </c>
      <c r="X4" s="57">
        <v>30</v>
      </c>
    </row>
    <row r="5" spans="1:26" ht="14.25">
      <c r="A5">
        <v>1</v>
      </c>
      <c r="B5" s="94" t="s">
        <v>74</v>
      </c>
      <c r="C5" s="19">
        <v>1</v>
      </c>
      <c r="D5" s="20">
        <v>4</v>
      </c>
      <c r="E5" s="20">
        <v>4</v>
      </c>
      <c r="F5" s="20">
        <v>8</v>
      </c>
      <c r="G5" s="20">
        <v>9</v>
      </c>
      <c r="H5" s="20">
        <v>7</v>
      </c>
      <c r="I5" s="20">
        <v>7</v>
      </c>
      <c r="J5" s="20">
        <v>7</v>
      </c>
      <c r="K5" s="20">
        <v>7</v>
      </c>
      <c r="L5" s="20">
        <v>7</v>
      </c>
      <c r="M5" s="20">
        <v>7</v>
      </c>
      <c r="N5" s="20">
        <v>7</v>
      </c>
      <c r="O5" s="20">
        <v>7</v>
      </c>
      <c r="P5" s="20">
        <v>8</v>
      </c>
      <c r="Q5" s="20">
        <v>9</v>
      </c>
      <c r="R5" s="20">
        <v>10</v>
      </c>
      <c r="S5" s="20">
        <v>10</v>
      </c>
      <c r="T5" s="20">
        <v>10</v>
      </c>
      <c r="U5" s="20">
        <v>10</v>
      </c>
      <c r="V5" s="20">
        <v>11</v>
      </c>
      <c r="W5" s="20">
        <v>11</v>
      </c>
      <c r="X5" s="20">
        <v>11</v>
      </c>
      <c r="Y5">
        <f aca="true" t="shared" si="1" ref="Y5:Y16">SUM(C5:X5)</f>
        <v>172</v>
      </c>
      <c r="Z5">
        <f aca="true" t="shared" si="2" ref="Z5:Z16">RANK(Y5,Y$5:Y$16,1)</f>
        <v>7</v>
      </c>
    </row>
    <row r="6" spans="1:26" ht="14.25">
      <c r="A6">
        <v>2</v>
      </c>
      <c r="B6" s="52" t="s">
        <v>75</v>
      </c>
      <c r="C6" s="59">
        <v>2</v>
      </c>
      <c r="D6" s="18">
        <v>2</v>
      </c>
      <c r="E6" s="18">
        <v>2</v>
      </c>
      <c r="F6" s="18">
        <v>2</v>
      </c>
      <c r="G6" s="18">
        <v>1</v>
      </c>
      <c r="H6" s="18">
        <v>2</v>
      </c>
      <c r="I6" s="18">
        <v>2</v>
      </c>
      <c r="J6" s="18">
        <v>2</v>
      </c>
      <c r="K6" s="18">
        <v>2</v>
      </c>
      <c r="L6" s="18">
        <v>2</v>
      </c>
      <c r="M6" s="18">
        <v>2</v>
      </c>
      <c r="N6" s="18">
        <v>2</v>
      </c>
      <c r="O6" s="18">
        <v>2</v>
      </c>
      <c r="P6" s="18">
        <v>2</v>
      </c>
      <c r="Q6" s="18">
        <v>3</v>
      </c>
      <c r="R6" s="18">
        <v>3</v>
      </c>
      <c r="S6" s="18">
        <v>3</v>
      </c>
      <c r="T6" s="18">
        <v>3</v>
      </c>
      <c r="U6" s="18">
        <v>3</v>
      </c>
      <c r="V6" s="18">
        <v>3</v>
      </c>
      <c r="W6" s="18">
        <v>2</v>
      </c>
      <c r="X6" s="18">
        <v>2</v>
      </c>
      <c r="Y6">
        <f t="shared" si="1"/>
        <v>49</v>
      </c>
      <c r="Z6">
        <f t="shared" si="2"/>
        <v>2</v>
      </c>
    </row>
    <row r="7" spans="1:26" ht="14.25">
      <c r="A7">
        <v>3</v>
      </c>
      <c r="B7" s="52" t="s">
        <v>76</v>
      </c>
      <c r="C7" s="59">
        <v>3</v>
      </c>
      <c r="D7" s="18">
        <v>5</v>
      </c>
      <c r="E7" s="18">
        <v>8</v>
      </c>
      <c r="F7" s="18">
        <v>6</v>
      </c>
      <c r="G7" s="18">
        <v>7</v>
      </c>
      <c r="H7" s="18">
        <v>8</v>
      </c>
      <c r="I7" s="18">
        <v>8</v>
      </c>
      <c r="J7" s="18">
        <v>9</v>
      </c>
      <c r="K7" s="18">
        <v>9</v>
      </c>
      <c r="L7" s="18">
        <v>10</v>
      </c>
      <c r="M7" s="18">
        <v>9</v>
      </c>
      <c r="N7" s="18">
        <v>10</v>
      </c>
      <c r="O7" s="18">
        <v>10</v>
      </c>
      <c r="P7" s="18">
        <v>12</v>
      </c>
      <c r="Q7" s="18">
        <v>8</v>
      </c>
      <c r="R7" s="18">
        <v>8</v>
      </c>
      <c r="S7" s="18">
        <v>8</v>
      </c>
      <c r="T7" s="18">
        <v>8</v>
      </c>
      <c r="U7" s="18">
        <v>8</v>
      </c>
      <c r="V7" s="18">
        <v>9</v>
      </c>
      <c r="W7" s="18">
        <v>9</v>
      </c>
      <c r="X7" s="18">
        <v>9</v>
      </c>
      <c r="Y7">
        <f t="shared" si="1"/>
        <v>181</v>
      </c>
      <c r="Z7">
        <f t="shared" si="2"/>
        <v>9</v>
      </c>
    </row>
    <row r="8" spans="1:26" ht="14.25">
      <c r="A8">
        <v>4</v>
      </c>
      <c r="B8" s="52" t="s">
        <v>77</v>
      </c>
      <c r="C8" s="59">
        <v>4</v>
      </c>
      <c r="D8" s="18">
        <v>8</v>
      </c>
      <c r="E8" s="18">
        <v>5</v>
      </c>
      <c r="F8" s="18">
        <v>9</v>
      </c>
      <c r="G8" s="18">
        <v>5</v>
      </c>
      <c r="H8" s="18">
        <v>5</v>
      </c>
      <c r="I8" s="18">
        <v>5</v>
      </c>
      <c r="J8" s="18">
        <v>3</v>
      </c>
      <c r="K8" s="18">
        <v>3</v>
      </c>
      <c r="L8" s="18">
        <v>3</v>
      </c>
      <c r="M8" s="18">
        <v>4</v>
      </c>
      <c r="N8" s="18">
        <v>5</v>
      </c>
      <c r="O8" s="18">
        <v>4</v>
      </c>
      <c r="P8" s="18">
        <v>4</v>
      </c>
      <c r="Q8" s="18">
        <v>4</v>
      </c>
      <c r="R8" s="18">
        <v>4</v>
      </c>
      <c r="S8" s="18">
        <v>5</v>
      </c>
      <c r="T8" s="18">
        <v>5</v>
      </c>
      <c r="U8" s="18">
        <v>5</v>
      </c>
      <c r="V8" s="18">
        <v>6</v>
      </c>
      <c r="W8" s="18">
        <v>6</v>
      </c>
      <c r="X8" s="18">
        <v>6</v>
      </c>
      <c r="Y8">
        <f t="shared" si="1"/>
        <v>108</v>
      </c>
      <c r="Z8">
        <f t="shared" si="2"/>
        <v>5</v>
      </c>
    </row>
    <row r="9" spans="1:26" ht="14.25">
      <c r="A9">
        <v>5</v>
      </c>
      <c r="B9" s="52" t="s">
        <v>78</v>
      </c>
      <c r="C9" s="59">
        <v>5</v>
      </c>
      <c r="D9" s="18">
        <v>1</v>
      </c>
      <c r="E9" s="18">
        <v>1</v>
      </c>
      <c r="F9" s="18">
        <v>1</v>
      </c>
      <c r="G9" s="18">
        <v>2</v>
      </c>
      <c r="H9" s="18">
        <v>1</v>
      </c>
      <c r="I9" s="18">
        <v>1</v>
      </c>
      <c r="J9" s="18">
        <v>1</v>
      </c>
      <c r="K9" s="18">
        <v>1</v>
      </c>
      <c r="L9" s="18">
        <v>1</v>
      </c>
      <c r="M9" s="18">
        <v>1</v>
      </c>
      <c r="N9" s="18">
        <v>1</v>
      </c>
      <c r="O9" s="18">
        <v>1</v>
      </c>
      <c r="P9" s="18">
        <v>1</v>
      </c>
      <c r="Q9" s="18">
        <v>1</v>
      </c>
      <c r="R9" s="18">
        <v>1</v>
      </c>
      <c r="S9" s="18">
        <v>1</v>
      </c>
      <c r="T9" s="18">
        <v>2</v>
      </c>
      <c r="U9" s="18">
        <v>2</v>
      </c>
      <c r="V9" s="18">
        <v>2</v>
      </c>
      <c r="W9" s="18">
        <v>3</v>
      </c>
      <c r="X9" s="18">
        <v>3</v>
      </c>
      <c r="Y9">
        <f t="shared" si="1"/>
        <v>34</v>
      </c>
      <c r="Z9">
        <f t="shared" si="2"/>
        <v>1</v>
      </c>
    </row>
    <row r="10" spans="1:26" ht="14.25">
      <c r="A10">
        <v>6</v>
      </c>
      <c r="B10" s="52" t="s">
        <v>79</v>
      </c>
      <c r="C10" s="59">
        <v>6</v>
      </c>
      <c r="D10" s="18">
        <v>9</v>
      </c>
      <c r="E10" s="18">
        <v>6</v>
      </c>
      <c r="F10" s="18">
        <v>3</v>
      </c>
      <c r="G10" s="18">
        <v>3</v>
      </c>
      <c r="H10" s="18">
        <v>3</v>
      </c>
      <c r="I10" s="18">
        <v>4</v>
      </c>
      <c r="J10" s="18">
        <v>5</v>
      </c>
      <c r="K10" s="18">
        <v>5</v>
      </c>
      <c r="L10" s="18">
        <v>6</v>
      </c>
      <c r="M10" s="18">
        <v>5</v>
      </c>
      <c r="N10" s="18">
        <v>6</v>
      </c>
      <c r="O10" s="18">
        <v>5</v>
      </c>
      <c r="P10" s="18">
        <v>5</v>
      </c>
      <c r="Q10" s="18">
        <v>5</v>
      </c>
      <c r="R10" s="18">
        <v>5</v>
      </c>
      <c r="S10" s="18">
        <v>4</v>
      </c>
      <c r="T10" s="18">
        <v>4</v>
      </c>
      <c r="U10" s="18">
        <v>4</v>
      </c>
      <c r="V10" s="18">
        <v>4</v>
      </c>
      <c r="W10" s="18">
        <v>4</v>
      </c>
      <c r="X10" s="18">
        <v>4</v>
      </c>
      <c r="Y10">
        <f t="shared" si="1"/>
        <v>105</v>
      </c>
      <c r="Z10">
        <f t="shared" si="2"/>
        <v>4</v>
      </c>
    </row>
    <row r="11" spans="1:26" ht="14.25">
      <c r="A11">
        <v>7</v>
      </c>
      <c r="B11" s="52" t="s">
        <v>80</v>
      </c>
      <c r="C11" s="59">
        <v>7</v>
      </c>
      <c r="D11" s="18">
        <v>3</v>
      </c>
      <c r="E11" s="18">
        <v>7</v>
      </c>
      <c r="F11" s="18">
        <v>4</v>
      </c>
      <c r="G11" s="18">
        <v>6</v>
      </c>
      <c r="H11" s="18">
        <v>6</v>
      </c>
      <c r="I11" s="18">
        <v>6</v>
      </c>
      <c r="J11" s="18">
        <v>6</v>
      </c>
      <c r="K11" s="18">
        <v>6</v>
      </c>
      <c r="L11" s="18">
        <v>5</v>
      </c>
      <c r="M11" s="18">
        <v>6</v>
      </c>
      <c r="N11" s="18">
        <v>4</v>
      </c>
      <c r="O11" s="18">
        <v>6</v>
      </c>
      <c r="P11" s="18">
        <v>6</v>
      </c>
      <c r="Q11" s="18">
        <v>6</v>
      </c>
      <c r="R11" s="18">
        <v>7</v>
      </c>
      <c r="S11" s="18">
        <v>7</v>
      </c>
      <c r="T11" s="18">
        <v>7</v>
      </c>
      <c r="U11" s="18">
        <v>7</v>
      </c>
      <c r="V11" s="18">
        <v>7</v>
      </c>
      <c r="W11" s="18">
        <v>7</v>
      </c>
      <c r="X11" s="18">
        <v>8</v>
      </c>
      <c r="Y11">
        <f t="shared" si="1"/>
        <v>134</v>
      </c>
      <c r="Z11">
        <f t="shared" si="2"/>
        <v>6</v>
      </c>
    </row>
    <row r="12" spans="1:26" ht="14.25">
      <c r="A12">
        <v>8</v>
      </c>
      <c r="B12" s="52" t="s">
        <v>81</v>
      </c>
      <c r="C12" s="59">
        <v>8</v>
      </c>
      <c r="D12" s="18">
        <v>7</v>
      </c>
      <c r="E12" s="18">
        <v>3</v>
      </c>
      <c r="F12" s="18">
        <v>7</v>
      </c>
      <c r="G12" s="18">
        <v>8</v>
      </c>
      <c r="H12" s="18">
        <v>9</v>
      </c>
      <c r="I12" s="18">
        <v>9</v>
      </c>
      <c r="J12" s="18">
        <v>10</v>
      </c>
      <c r="K12" s="18">
        <v>10</v>
      </c>
      <c r="L12" s="18">
        <v>9</v>
      </c>
      <c r="M12" s="18">
        <v>10</v>
      </c>
      <c r="N12" s="18">
        <v>9</v>
      </c>
      <c r="O12" s="18">
        <v>9</v>
      </c>
      <c r="P12" s="18">
        <v>9</v>
      </c>
      <c r="Q12" s="18">
        <v>10</v>
      </c>
      <c r="R12" s="18">
        <v>9</v>
      </c>
      <c r="S12" s="18">
        <v>9</v>
      </c>
      <c r="T12" s="18">
        <v>9</v>
      </c>
      <c r="U12" s="18">
        <v>9</v>
      </c>
      <c r="V12" s="18">
        <v>8</v>
      </c>
      <c r="W12" s="18">
        <v>8</v>
      </c>
      <c r="X12" s="18">
        <v>7</v>
      </c>
      <c r="Y12">
        <f t="shared" si="1"/>
        <v>186</v>
      </c>
      <c r="Z12">
        <f t="shared" si="2"/>
        <v>10</v>
      </c>
    </row>
    <row r="13" spans="1:26" ht="14.25">
      <c r="A13">
        <v>9</v>
      </c>
      <c r="B13" s="52" t="s">
        <v>82</v>
      </c>
      <c r="C13" s="59">
        <v>9</v>
      </c>
      <c r="D13" s="18">
        <v>10</v>
      </c>
      <c r="E13" s="18">
        <v>10</v>
      </c>
      <c r="F13" s="18">
        <v>10</v>
      </c>
      <c r="G13" s="18">
        <v>11</v>
      </c>
      <c r="H13" s="18">
        <v>11</v>
      </c>
      <c r="I13" s="18">
        <v>12</v>
      </c>
      <c r="J13" s="18">
        <v>12</v>
      </c>
      <c r="K13" s="18">
        <v>11</v>
      </c>
      <c r="L13" s="18">
        <v>12</v>
      </c>
      <c r="M13" s="18">
        <v>12</v>
      </c>
      <c r="N13" s="18">
        <v>12</v>
      </c>
      <c r="O13" s="18">
        <v>11</v>
      </c>
      <c r="P13" s="18">
        <v>11</v>
      </c>
      <c r="Q13" s="18">
        <v>11</v>
      </c>
      <c r="R13" s="18">
        <v>11</v>
      </c>
      <c r="S13" s="18">
        <v>12</v>
      </c>
      <c r="T13" s="18">
        <v>12</v>
      </c>
      <c r="U13" s="18">
        <v>12</v>
      </c>
      <c r="V13" s="18">
        <v>12</v>
      </c>
      <c r="W13" s="18">
        <v>12</v>
      </c>
      <c r="X13" s="18">
        <v>12</v>
      </c>
      <c r="Y13">
        <f t="shared" si="1"/>
        <v>248</v>
      </c>
      <c r="Z13">
        <f t="shared" si="2"/>
        <v>12</v>
      </c>
    </row>
    <row r="14" spans="1:26" ht="14.25">
      <c r="A14">
        <v>10</v>
      </c>
      <c r="B14" s="52" t="s">
        <v>83</v>
      </c>
      <c r="C14" s="59">
        <v>10</v>
      </c>
      <c r="D14" s="18">
        <v>12</v>
      </c>
      <c r="E14" s="18">
        <v>12</v>
      </c>
      <c r="F14" s="18">
        <v>12</v>
      </c>
      <c r="G14" s="18">
        <v>10</v>
      </c>
      <c r="H14" s="18">
        <v>10</v>
      </c>
      <c r="I14" s="18">
        <v>10</v>
      </c>
      <c r="J14" s="18">
        <v>8</v>
      </c>
      <c r="K14" s="18">
        <v>8</v>
      </c>
      <c r="L14" s="18">
        <v>8</v>
      </c>
      <c r="M14" s="18">
        <v>8</v>
      </c>
      <c r="N14" s="18">
        <v>8</v>
      </c>
      <c r="O14" s="18">
        <v>8</v>
      </c>
      <c r="P14" s="18">
        <v>7</v>
      </c>
      <c r="Q14" s="18">
        <v>7</v>
      </c>
      <c r="R14" s="18">
        <v>6</v>
      </c>
      <c r="S14" s="18">
        <v>6</v>
      </c>
      <c r="T14" s="18">
        <v>6</v>
      </c>
      <c r="U14" s="18">
        <v>6</v>
      </c>
      <c r="V14" s="18">
        <v>5</v>
      </c>
      <c r="W14" s="18">
        <v>5</v>
      </c>
      <c r="X14" s="18">
        <v>5</v>
      </c>
      <c r="Y14">
        <f t="shared" si="1"/>
        <v>177</v>
      </c>
      <c r="Z14">
        <f t="shared" si="2"/>
        <v>8</v>
      </c>
    </row>
    <row r="15" spans="1:26" ht="14.25">
      <c r="A15">
        <v>11</v>
      </c>
      <c r="B15" s="52" t="s">
        <v>84</v>
      </c>
      <c r="C15" s="59">
        <v>11</v>
      </c>
      <c r="D15" s="18">
        <v>6</v>
      </c>
      <c r="E15" s="18">
        <v>9</v>
      </c>
      <c r="F15" s="18">
        <v>5</v>
      </c>
      <c r="G15" s="18">
        <v>4</v>
      </c>
      <c r="H15" s="18">
        <v>4</v>
      </c>
      <c r="I15" s="18">
        <v>3</v>
      </c>
      <c r="J15" s="18">
        <v>4</v>
      </c>
      <c r="K15" s="18">
        <v>4</v>
      </c>
      <c r="L15" s="18">
        <v>4</v>
      </c>
      <c r="M15" s="18">
        <v>3</v>
      </c>
      <c r="N15" s="18">
        <v>3</v>
      </c>
      <c r="O15" s="18">
        <v>3</v>
      </c>
      <c r="P15" s="18">
        <v>3</v>
      </c>
      <c r="Q15" s="18">
        <v>2</v>
      </c>
      <c r="R15" s="18">
        <v>2</v>
      </c>
      <c r="S15" s="18">
        <v>2</v>
      </c>
      <c r="T15" s="18">
        <v>1</v>
      </c>
      <c r="U15" s="18">
        <v>1</v>
      </c>
      <c r="V15" s="18">
        <v>1</v>
      </c>
      <c r="W15" s="18">
        <v>1</v>
      </c>
      <c r="X15" s="18">
        <v>1</v>
      </c>
      <c r="Y15">
        <f t="shared" si="1"/>
        <v>77</v>
      </c>
      <c r="Z15">
        <f t="shared" si="2"/>
        <v>3</v>
      </c>
    </row>
    <row r="16" spans="1:26" ht="15" thickBot="1">
      <c r="A16">
        <v>12</v>
      </c>
      <c r="B16" s="86" t="s">
        <v>169</v>
      </c>
      <c r="C16" s="59">
        <v>12</v>
      </c>
      <c r="D16" s="18">
        <v>11</v>
      </c>
      <c r="E16" s="18">
        <v>11</v>
      </c>
      <c r="F16" s="18">
        <v>11</v>
      </c>
      <c r="G16" s="18">
        <v>12</v>
      </c>
      <c r="H16" s="18">
        <v>12</v>
      </c>
      <c r="I16" s="18">
        <v>11</v>
      </c>
      <c r="J16" s="18">
        <v>11</v>
      </c>
      <c r="K16" s="18">
        <v>12</v>
      </c>
      <c r="L16" s="18">
        <v>11</v>
      </c>
      <c r="M16" s="18">
        <v>11</v>
      </c>
      <c r="N16" s="18">
        <v>11</v>
      </c>
      <c r="O16" s="18">
        <v>12</v>
      </c>
      <c r="P16" s="18">
        <v>10</v>
      </c>
      <c r="Q16" s="18">
        <v>12</v>
      </c>
      <c r="R16" s="18">
        <v>12</v>
      </c>
      <c r="S16" s="18">
        <v>11</v>
      </c>
      <c r="T16" s="18">
        <v>11</v>
      </c>
      <c r="U16" s="18">
        <v>11</v>
      </c>
      <c r="V16" s="18">
        <v>10</v>
      </c>
      <c r="W16" s="18">
        <v>10</v>
      </c>
      <c r="X16" s="18">
        <v>10</v>
      </c>
      <c r="Y16">
        <f t="shared" si="1"/>
        <v>245</v>
      </c>
      <c r="Z16">
        <f t="shared" si="2"/>
        <v>11</v>
      </c>
    </row>
    <row r="17" spans="2:24" ht="13.5" thickBot="1">
      <c r="B17" s="93"/>
      <c r="C17" s="56">
        <v>1</v>
      </c>
      <c r="D17" s="57">
        <v>2</v>
      </c>
      <c r="E17" s="57">
        <v>3</v>
      </c>
      <c r="F17" s="57">
        <v>4</v>
      </c>
      <c r="G17" s="57">
        <v>5</v>
      </c>
      <c r="H17" s="57">
        <v>6</v>
      </c>
      <c r="I17" s="57">
        <v>7</v>
      </c>
      <c r="J17" s="57">
        <v>8</v>
      </c>
      <c r="K17" s="57">
        <v>17</v>
      </c>
      <c r="L17" s="57">
        <v>18</v>
      </c>
      <c r="M17" s="57">
        <v>19</v>
      </c>
      <c r="N17" s="57">
        <v>20</v>
      </c>
      <c r="O17" s="57">
        <v>21</v>
      </c>
      <c r="P17" s="57">
        <v>22</v>
      </c>
      <c r="Q17" s="57">
        <v>23</v>
      </c>
      <c r="R17" s="57">
        <v>24</v>
      </c>
      <c r="S17" s="57">
        <v>25</v>
      </c>
      <c r="T17" s="57">
        <v>26</v>
      </c>
      <c r="U17" s="57">
        <v>27</v>
      </c>
      <c r="V17" s="57">
        <v>28</v>
      </c>
      <c r="W17" s="57">
        <v>29</v>
      </c>
      <c r="X17" s="57">
        <v>30</v>
      </c>
    </row>
    <row r="18" spans="1:26" ht="14.25">
      <c r="A18">
        <v>1</v>
      </c>
      <c r="B18" s="94" t="s">
        <v>74</v>
      </c>
      <c r="C18" s="74">
        <v>6</v>
      </c>
      <c r="D18" s="75">
        <v>0</v>
      </c>
      <c r="E18" s="75">
        <v>9</v>
      </c>
      <c r="F18" s="75">
        <v>0</v>
      </c>
      <c r="G18" s="75">
        <v>1</v>
      </c>
      <c r="H18" s="75">
        <v>3</v>
      </c>
      <c r="I18" s="75">
        <v>2</v>
      </c>
      <c r="J18" s="75">
        <v>2</v>
      </c>
      <c r="K18" s="75">
        <v>4</v>
      </c>
      <c r="L18" s="75">
        <v>8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>
        <f aca="true" t="shared" si="3" ref="Y18:Y30">SUM(C18:X18)</f>
        <v>35</v>
      </c>
      <c r="Z18">
        <f aca="true" t="shared" si="4" ref="Z18:Z29">RANK(Y18,Y$18:Y$29,0)</f>
        <v>11</v>
      </c>
    </row>
    <row r="19" spans="1:26" ht="14.25">
      <c r="A19">
        <v>2</v>
      </c>
      <c r="B19" s="52" t="s">
        <v>75</v>
      </c>
      <c r="C19" s="76">
        <v>6</v>
      </c>
      <c r="D19" s="73">
        <v>4</v>
      </c>
      <c r="E19" s="73">
        <v>2</v>
      </c>
      <c r="F19" s="73">
        <v>8</v>
      </c>
      <c r="G19" s="73">
        <v>2</v>
      </c>
      <c r="H19" s="73">
        <v>0</v>
      </c>
      <c r="I19" s="73">
        <v>10</v>
      </c>
      <c r="J19" s="73">
        <v>4</v>
      </c>
      <c r="K19" s="73">
        <v>3</v>
      </c>
      <c r="L19" s="73">
        <v>1</v>
      </c>
      <c r="M19" s="73">
        <v>2</v>
      </c>
      <c r="N19" s="73">
        <v>9</v>
      </c>
      <c r="O19" s="73">
        <v>7</v>
      </c>
      <c r="P19" s="73">
        <v>2</v>
      </c>
      <c r="Q19" s="73">
        <v>1</v>
      </c>
      <c r="R19" s="73">
        <v>3</v>
      </c>
      <c r="S19" s="73">
        <v>5</v>
      </c>
      <c r="T19" s="73">
        <v>3</v>
      </c>
      <c r="U19" s="73">
        <v>4</v>
      </c>
      <c r="V19" s="73">
        <v>4</v>
      </c>
      <c r="W19" s="73">
        <v>2</v>
      </c>
      <c r="X19" s="73">
        <v>3</v>
      </c>
      <c r="Y19">
        <f t="shared" si="3"/>
        <v>85</v>
      </c>
      <c r="Z19">
        <f t="shared" si="4"/>
        <v>3</v>
      </c>
    </row>
    <row r="20" spans="1:26" ht="14.25">
      <c r="A20">
        <v>3</v>
      </c>
      <c r="B20" s="52" t="s">
        <v>76</v>
      </c>
      <c r="C20" s="76">
        <v>5</v>
      </c>
      <c r="D20" s="73">
        <v>2</v>
      </c>
      <c r="E20" s="73">
        <v>1</v>
      </c>
      <c r="F20" s="73">
        <v>7</v>
      </c>
      <c r="G20" s="73">
        <v>0</v>
      </c>
      <c r="H20" s="73">
        <v>2</v>
      </c>
      <c r="I20" s="73">
        <v>1</v>
      </c>
      <c r="J20" s="73">
        <v>2</v>
      </c>
      <c r="K20" s="73">
        <v>1</v>
      </c>
      <c r="L20" s="73">
        <v>0</v>
      </c>
      <c r="M20" s="73">
        <v>3</v>
      </c>
      <c r="N20" s="73">
        <v>1</v>
      </c>
      <c r="O20" s="73">
        <v>1</v>
      </c>
      <c r="P20" s="73">
        <v>5</v>
      </c>
      <c r="Q20" s="73">
        <v>2</v>
      </c>
      <c r="R20" s="73">
        <v>2</v>
      </c>
      <c r="S20" s="73">
        <v>1</v>
      </c>
      <c r="T20" s="73">
        <v>5</v>
      </c>
      <c r="U20" s="73">
        <v>1</v>
      </c>
      <c r="V20" s="73">
        <v>1</v>
      </c>
      <c r="W20" s="73">
        <v>5</v>
      </c>
      <c r="X20" s="73">
        <v>5</v>
      </c>
      <c r="Y20">
        <f t="shared" si="3"/>
        <v>53</v>
      </c>
      <c r="Z20">
        <f t="shared" si="4"/>
        <v>7</v>
      </c>
    </row>
    <row r="21" spans="1:26" ht="14.25">
      <c r="A21">
        <v>4</v>
      </c>
      <c r="B21" s="52" t="s">
        <v>77</v>
      </c>
      <c r="C21" s="76">
        <v>5</v>
      </c>
      <c r="D21" s="73">
        <v>1</v>
      </c>
      <c r="E21" s="73">
        <v>3</v>
      </c>
      <c r="F21" s="73">
        <v>5</v>
      </c>
      <c r="G21" s="73">
        <v>7</v>
      </c>
      <c r="H21" s="73">
        <v>4</v>
      </c>
      <c r="I21" s="73">
        <v>2</v>
      </c>
      <c r="J21" s="73">
        <v>9</v>
      </c>
      <c r="K21" s="73">
        <v>3</v>
      </c>
      <c r="L21" s="73">
        <v>5</v>
      </c>
      <c r="M21" s="73">
        <v>3</v>
      </c>
      <c r="N21" s="73">
        <v>1</v>
      </c>
      <c r="O21" s="73">
        <v>4</v>
      </c>
      <c r="P21" s="73">
        <v>2</v>
      </c>
      <c r="Q21" s="73">
        <v>3</v>
      </c>
      <c r="R21" s="73">
        <v>0</v>
      </c>
      <c r="S21" s="73">
        <v>1</v>
      </c>
      <c r="T21" s="73">
        <v>0</v>
      </c>
      <c r="U21" s="73">
        <v>5</v>
      </c>
      <c r="V21" s="73">
        <v>1</v>
      </c>
      <c r="W21" s="73">
        <v>0</v>
      </c>
      <c r="X21" s="73">
        <v>1</v>
      </c>
      <c r="Y21">
        <f t="shared" si="3"/>
        <v>65</v>
      </c>
      <c r="Z21">
        <f t="shared" si="4"/>
        <v>6</v>
      </c>
    </row>
    <row r="22" spans="1:26" ht="14.25">
      <c r="A22">
        <v>5</v>
      </c>
      <c r="B22" s="52" t="s">
        <v>78</v>
      </c>
      <c r="C22" s="76">
        <v>4</v>
      </c>
      <c r="D22" s="73">
        <v>15</v>
      </c>
      <c r="E22" s="73">
        <v>5</v>
      </c>
      <c r="F22" s="73">
        <v>5</v>
      </c>
      <c r="G22" s="73">
        <v>2</v>
      </c>
      <c r="H22" s="73">
        <v>5</v>
      </c>
      <c r="I22" s="73">
        <v>3</v>
      </c>
      <c r="J22" s="73">
        <v>4</v>
      </c>
      <c r="K22" s="73">
        <v>3</v>
      </c>
      <c r="L22" s="73">
        <v>2</v>
      </c>
      <c r="M22" s="73">
        <v>4</v>
      </c>
      <c r="N22" s="73">
        <v>10</v>
      </c>
      <c r="O22" s="73">
        <v>3</v>
      </c>
      <c r="P22" s="73">
        <v>3</v>
      </c>
      <c r="Q22" s="73">
        <v>0</v>
      </c>
      <c r="R22" s="73">
        <v>4</v>
      </c>
      <c r="S22" s="73">
        <v>5</v>
      </c>
      <c r="T22" s="73">
        <v>3</v>
      </c>
      <c r="U22" s="73">
        <v>0</v>
      </c>
      <c r="V22" s="73">
        <v>5</v>
      </c>
      <c r="W22" s="73">
        <v>1</v>
      </c>
      <c r="X22" s="73">
        <v>3</v>
      </c>
      <c r="Y22">
        <f t="shared" si="3"/>
        <v>89</v>
      </c>
      <c r="Z22">
        <f t="shared" si="4"/>
        <v>2</v>
      </c>
    </row>
    <row r="23" spans="1:26" ht="14.25">
      <c r="A23">
        <v>6</v>
      </c>
      <c r="B23" s="52" t="s">
        <v>79</v>
      </c>
      <c r="C23" s="76">
        <v>2</v>
      </c>
      <c r="D23" s="73">
        <v>3</v>
      </c>
      <c r="E23" s="73">
        <v>2</v>
      </c>
      <c r="F23" s="73">
        <v>2</v>
      </c>
      <c r="G23" s="73">
        <v>2</v>
      </c>
      <c r="H23" s="73">
        <v>4</v>
      </c>
      <c r="I23" s="73">
        <v>2</v>
      </c>
      <c r="J23" s="73">
        <v>2</v>
      </c>
      <c r="K23" s="73">
        <v>2</v>
      </c>
      <c r="L23" s="73">
        <v>2</v>
      </c>
      <c r="M23" s="73">
        <v>7</v>
      </c>
      <c r="N23" s="73">
        <v>5</v>
      </c>
      <c r="O23" s="73">
        <v>3</v>
      </c>
      <c r="P23" s="73">
        <v>6</v>
      </c>
      <c r="Q23" s="73">
        <v>5</v>
      </c>
      <c r="R23" s="73">
        <v>2</v>
      </c>
      <c r="S23" s="73">
        <v>10</v>
      </c>
      <c r="T23" s="73">
        <v>4</v>
      </c>
      <c r="U23" s="73">
        <v>5</v>
      </c>
      <c r="V23" s="73">
        <v>2</v>
      </c>
      <c r="W23" s="88">
        <v>3</v>
      </c>
      <c r="X23" s="73">
        <v>5</v>
      </c>
      <c r="Y23">
        <f t="shared" si="3"/>
        <v>80</v>
      </c>
      <c r="Z23">
        <f t="shared" si="4"/>
        <v>4</v>
      </c>
    </row>
    <row r="24" spans="1:26" ht="14.25">
      <c r="A24">
        <v>7</v>
      </c>
      <c r="B24" s="52" t="s">
        <v>80</v>
      </c>
      <c r="C24" s="76">
        <v>2</v>
      </c>
      <c r="D24" s="73">
        <v>1</v>
      </c>
      <c r="E24" s="73">
        <v>0</v>
      </c>
      <c r="F24" s="73">
        <v>6</v>
      </c>
      <c r="G24" s="73">
        <v>2</v>
      </c>
      <c r="H24" s="73">
        <v>5</v>
      </c>
      <c r="I24" s="73">
        <v>1</v>
      </c>
      <c r="J24" s="73">
        <v>4</v>
      </c>
      <c r="K24" s="73">
        <v>0</v>
      </c>
      <c r="L24" s="73">
        <v>3</v>
      </c>
      <c r="M24" s="73">
        <v>1</v>
      </c>
      <c r="N24" s="73">
        <v>5</v>
      </c>
      <c r="O24" s="73">
        <v>0</v>
      </c>
      <c r="P24" s="73">
        <v>1</v>
      </c>
      <c r="Q24" s="73">
        <v>3</v>
      </c>
      <c r="R24" s="73">
        <v>1</v>
      </c>
      <c r="S24" s="73">
        <v>1</v>
      </c>
      <c r="T24" s="73">
        <v>0</v>
      </c>
      <c r="U24" s="73">
        <v>3</v>
      </c>
      <c r="V24" s="73">
        <v>0</v>
      </c>
      <c r="W24" s="73">
        <v>5</v>
      </c>
      <c r="X24" s="73">
        <v>0</v>
      </c>
      <c r="Y24">
        <f t="shared" si="3"/>
        <v>44</v>
      </c>
      <c r="Z24">
        <f t="shared" si="4"/>
        <v>9</v>
      </c>
    </row>
    <row r="25" spans="1:26" ht="14.25">
      <c r="A25">
        <v>8</v>
      </c>
      <c r="B25" s="52" t="s">
        <v>81</v>
      </c>
      <c r="C25" s="76">
        <v>3</v>
      </c>
      <c r="D25" s="73">
        <v>4</v>
      </c>
      <c r="E25" s="73">
        <v>7</v>
      </c>
      <c r="F25" s="73">
        <v>0</v>
      </c>
      <c r="G25" s="73">
        <v>0</v>
      </c>
      <c r="H25" s="73">
        <v>1</v>
      </c>
      <c r="I25" s="73">
        <v>0</v>
      </c>
      <c r="J25" s="73">
        <v>1</v>
      </c>
      <c r="K25" s="73">
        <v>1</v>
      </c>
      <c r="L25" s="73">
        <v>0</v>
      </c>
      <c r="M25" s="73">
        <v>1</v>
      </c>
      <c r="N25" s="73">
        <v>3</v>
      </c>
      <c r="O25" s="73">
        <v>4</v>
      </c>
      <c r="P25" s="73">
        <v>1</v>
      </c>
      <c r="Q25" s="73">
        <v>1</v>
      </c>
      <c r="R25" s="73">
        <v>5</v>
      </c>
      <c r="S25" s="73">
        <v>1</v>
      </c>
      <c r="T25" s="73">
        <v>5</v>
      </c>
      <c r="U25" s="73">
        <v>0</v>
      </c>
      <c r="V25" s="73">
        <v>2</v>
      </c>
      <c r="W25" s="73">
        <v>4</v>
      </c>
      <c r="X25" s="73">
        <v>5</v>
      </c>
      <c r="Y25">
        <f t="shared" si="3"/>
        <v>49</v>
      </c>
      <c r="Z25">
        <f t="shared" si="4"/>
        <v>8</v>
      </c>
    </row>
    <row r="26" spans="1:26" ht="14.25">
      <c r="A26">
        <v>9</v>
      </c>
      <c r="B26" s="52" t="s">
        <v>82</v>
      </c>
      <c r="C26" s="76">
        <v>1</v>
      </c>
      <c r="D26" s="73">
        <v>3</v>
      </c>
      <c r="E26" s="73">
        <v>5</v>
      </c>
      <c r="F26" s="73">
        <v>1</v>
      </c>
      <c r="G26" s="73">
        <v>2</v>
      </c>
      <c r="H26" s="73">
        <v>0</v>
      </c>
      <c r="I26" s="73">
        <v>1</v>
      </c>
      <c r="J26" s="73">
        <v>0</v>
      </c>
      <c r="K26" s="73">
        <v>4</v>
      </c>
      <c r="L26" s="73">
        <v>2</v>
      </c>
      <c r="M26" s="73">
        <v>3</v>
      </c>
      <c r="N26" s="73">
        <v>0</v>
      </c>
      <c r="O26" s="73">
        <v>5</v>
      </c>
      <c r="P26" s="73">
        <v>4</v>
      </c>
      <c r="Q26" s="73">
        <v>3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>
        <f t="shared" si="3"/>
        <v>34</v>
      </c>
      <c r="Z26">
        <f t="shared" si="4"/>
        <v>12</v>
      </c>
    </row>
    <row r="27" spans="1:26" ht="14.25">
      <c r="A27">
        <v>10</v>
      </c>
      <c r="B27" s="52" t="s">
        <v>83</v>
      </c>
      <c r="C27" s="76">
        <v>1</v>
      </c>
      <c r="D27" s="73">
        <v>0</v>
      </c>
      <c r="E27" s="73">
        <v>1</v>
      </c>
      <c r="F27" s="73">
        <v>1</v>
      </c>
      <c r="G27" s="73">
        <v>5</v>
      </c>
      <c r="H27" s="73">
        <v>2</v>
      </c>
      <c r="I27" s="73">
        <v>9</v>
      </c>
      <c r="J27" s="73">
        <v>3</v>
      </c>
      <c r="K27" s="73">
        <v>3</v>
      </c>
      <c r="L27" s="73">
        <v>3</v>
      </c>
      <c r="M27" s="73">
        <v>6</v>
      </c>
      <c r="N27" s="73">
        <v>3</v>
      </c>
      <c r="O27" s="73">
        <v>3</v>
      </c>
      <c r="P27" s="73">
        <v>3</v>
      </c>
      <c r="Q27" s="73">
        <v>3</v>
      </c>
      <c r="R27" s="73">
        <v>2</v>
      </c>
      <c r="S27" s="73">
        <v>9</v>
      </c>
      <c r="T27" s="73">
        <v>1</v>
      </c>
      <c r="U27" s="73">
        <v>2</v>
      </c>
      <c r="V27" s="73">
        <v>4</v>
      </c>
      <c r="W27" s="73">
        <v>5</v>
      </c>
      <c r="X27" s="73">
        <v>0</v>
      </c>
      <c r="Y27">
        <f t="shared" si="3"/>
        <v>69</v>
      </c>
      <c r="Z27">
        <f t="shared" si="4"/>
        <v>5</v>
      </c>
    </row>
    <row r="28" spans="1:26" ht="14.25">
      <c r="A28">
        <v>11</v>
      </c>
      <c r="B28" s="52" t="s">
        <v>84</v>
      </c>
      <c r="C28" s="76">
        <v>1</v>
      </c>
      <c r="D28" s="73">
        <v>8</v>
      </c>
      <c r="E28" s="73">
        <v>1</v>
      </c>
      <c r="F28" s="73">
        <v>11</v>
      </c>
      <c r="G28" s="73">
        <v>3</v>
      </c>
      <c r="H28" s="73">
        <v>5</v>
      </c>
      <c r="I28" s="73">
        <v>2</v>
      </c>
      <c r="J28" s="73">
        <v>5</v>
      </c>
      <c r="K28" s="73">
        <v>0</v>
      </c>
      <c r="L28" s="73">
        <v>4</v>
      </c>
      <c r="M28" s="73">
        <v>3</v>
      </c>
      <c r="N28" s="73">
        <v>3</v>
      </c>
      <c r="O28" s="73">
        <v>4</v>
      </c>
      <c r="P28" s="73">
        <v>1</v>
      </c>
      <c r="Q28" s="73">
        <v>2</v>
      </c>
      <c r="R28" s="73">
        <v>8</v>
      </c>
      <c r="S28" s="73">
        <v>3</v>
      </c>
      <c r="T28" s="73">
        <v>5</v>
      </c>
      <c r="U28" s="73">
        <v>5</v>
      </c>
      <c r="V28" s="73">
        <v>6</v>
      </c>
      <c r="W28" s="73">
        <v>5</v>
      </c>
      <c r="X28" s="73">
        <v>5</v>
      </c>
      <c r="Y28">
        <f t="shared" si="3"/>
        <v>90</v>
      </c>
      <c r="Z28">
        <f t="shared" si="4"/>
        <v>1</v>
      </c>
    </row>
    <row r="29" spans="1:26" ht="15" thickBot="1">
      <c r="A29">
        <v>12</v>
      </c>
      <c r="B29" s="86" t="s">
        <v>169</v>
      </c>
      <c r="C29" s="76">
        <v>1</v>
      </c>
      <c r="D29" s="73">
        <v>0</v>
      </c>
      <c r="E29" s="73">
        <v>2</v>
      </c>
      <c r="F29" s="73">
        <v>0</v>
      </c>
      <c r="G29" s="73">
        <v>0</v>
      </c>
      <c r="H29" s="73">
        <v>0</v>
      </c>
      <c r="I29" s="73">
        <v>2</v>
      </c>
      <c r="J29" s="73">
        <v>0</v>
      </c>
      <c r="K29" s="73">
        <v>2</v>
      </c>
      <c r="L29" s="73">
        <v>3</v>
      </c>
      <c r="M29" s="73">
        <v>5</v>
      </c>
      <c r="N29" s="73">
        <v>3</v>
      </c>
      <c r="O29" s="73">
        <v>2</v>
      </c>
      <c r="P29" s="73">
        <v>3</v>
      </c>
      <c r="Q29" s="73">
        <v>1</v>
      </c>
      <c r="R29" s="73">
        <v>2</v>
      </c>
      <c r="S29" s="73">
        <v>8</v>
      </c>
      <c r="T29" s="73">
        <v>2</v>
      </c>
      <c r="U29" s="73">
        <v>2</v>
      </c>
      <c r="V29" s="73">
        <v>5</v>
      </c>
      <c r="W29" s="73">
        <v>0</v>
      </c>
      <c r="X29" s="73">
        <v>0</v>
      </c>
      <c r="Y29">
        <f t="shared" si="3"/>
        <v>43</v>
      </c>
      <c r="Z29">
        <f t="shared" si="4"/>
        <v>10</v>
      </c>
    </row>
    <row r="30" spans="2:25" ht="13.5" thickBot="1">
      <c r="B30" s="93" t="s">
        <v>32</v>
      </c>
      <c r="C30">
        <f aca="true" t="shared" si="5" ref="C30:X30">SUM(C18:C29)</f>
        <v>37</v>
      </c>
      <c r="D30">
        <f t="shared" si="5"/>
        <v>41</v>
      </c>
      <c r="E30">
        <f t="shared" si="5"/>
        <v>38</v>
      </c>
      <c r="F30">
        <f t="shared" si="5"/>
        <v>46</v>
      </c>
      <c r="G30">
        <f t="shared" si="5"/>
        <v>26</v>
      </c>
      <c r="H30">
        <f t="shared" si="5"/>
        <v>31</v>
      </c>
      <c r="I30">
        <f t="shared" si="5"/>
        <v>35</v>
      </c>
      <c r="J30">
        <f t="shared" si="5"/>
        <v>36</v>
      </c>
      <c r="K30">
        <f t="shared" si="5"/>
        <v>26</v>
      </c>
      <c r="L30">
        <f t="shared" si="5"/>
        <v>33</v>
      </c>
      <c r="M30">
        <f t="shared" si="5"/>
        <v>38</v>
      </c>
      <c r="N30">
        <f t="shared" si="5"/>
        <v>43</v>
      </c>
      <c r="O30">
        <f t="shared" si="5"/>
        <v>36</v>
      </c>
      <c r="P30">
        <f t="shared" si="5"/>
        <v>31</v>
      </c>
      <c r="Q30">
        <f t="shared" si="5"/>
        <v>24</v>
      </c>
      <c r="R30">
        <f t="shared" si="5"/>
        <v>29</v>
      </c>
      <c r="S30">
        <f t="shared" si="5"/>
        <v>44</v>
      </c>
      <c r="T30">
        <f t="shared" si="5"/>
        <v>28</v>
      </c>
      <c r="U30">
        <f t="shared" si="5"/>
        <v>27</v>
      </c>
      <c r="V30">
        <f t="shared" si="5"/>
        <v>30</v>
      </c>
      <c r="W30">
        <f t="shared" si="5"/>
        <v>30</v>
      </c>
      <c r="X30">
        <f t="shared" si="5"/>
        <v>27</v>
      </c>
      <c r="Y30">
        <f t="shared" si="3"/>
        <v>736</v>
      </c>
    </row>
    <row r="31" spans="2:24" ht="13.5" thickBot="1">
      <c r="B31" s="93"/>
      <c r="C31" s="56">
        <v>1</v>
      </c>
      <c r="D31" s="57">
        <v>2</v>
      </c>
      <c r="E31" s="57">
        <v>3</v>
      </c>
      <c r="F31" s="57">
        <v>4</v>
      </c>
      <c r="G31" s="57">
        <v>5</v>
      </c>
      <c r="H31" s="57">
        <v>6</v>
      </c>
      <c r="I31" s="57">
        <v>7</v>
      </c>
      <c r="J31" s="57">
        <v>8</v>
      </c>
      <c r="K31" s="57">
        <v>17</v>
      </c>
      <c r="L31" s="57">
        <v>18</v>
      </c>
      <c r="M31" s="57">
        <v>19</v>
      </c>
      <c r="N31" s="57">
        <v>20</v>
      </c>
      <c r="O31" s="57">
        <v>21</v>
      </c>
      <c r="P31" s="57">
        <v>22</v>
      </c>
      <c r="Q31" s="57">
        <v>23</v>
      </c>
      <c r="R31" s="57">
        <v>24</v>
      </c>
      <c r="S31" s="57">
        <v>25</v>
      </c>
      <c r="T31" s="57">
        <v>26</v>
      </c>
      <c r="U31" s="57">
        <v>27</v>
      </c>
      <c r="V31" s="57">
        <v>28</v>
      </c>
      <c r="W31" s="57">
        <v>29</v>
      </c>
      <c r="X31" s="57">
        <v>30</v>
      </c>
    </row>
    <row r="32" spans="1:29" ht="14.25">
      <c r="A32">
        <v>1</v>
      </c>
      <c r="B32" s="94" t="s">
        <v>74</v>
      </c>
      <c r="C32" s="74">
        <v>1</v>
      </c>
      <c r="D32" s="75">
        <v>1</v>
      </c>
      <c r="E32" s="75">
        <v>5</v>
      </c>
      <c r="F32" s="75">
        <v>7</v>
      </c>
      <c r="G32" s="75">
        <v>2</v>
      </c>
      <c r="H32" s="75">
        <v>1</v>
      </c>
      <c r="I32" s="75">
        <v>10</v>
      </c>
      <c r="J32" s="75">
        <v>9</v>
      </c>
      <c r="K32" s="75">
        <v>3</v>
      </c>
      <c r="L32" s="75">
        <v>3</v>
      </c>
      <c r="M32" s="75">
        <v>5</v>
      </c>
      <c r="N32" s="75">
        <v>5</v>
      </c>
      <c r="O32" s="75">
        <v>5</v>
      </c>
      <c r="P32" s="75">
        <v>5</v>
      </c>
      <c r="Q32" s="75">
        <v>5</v>
      </c>
      <c r="R32" s="75">
        <v>5</v>
      </c>
      <c r="S32" s="75">
        <v>5</v>
      </c>
      <c r="T32" s="75">
        <v>5</v>
      </c>
      <c r="U32" s="75">
        <v>5</v>
      </c>
      <c r="V32" s="75">
        <v>5</v>
      </c>
      <c r="W32" s="75">
        <v>5</v>
      </c>
      <c r="X32" s="75">
        <v>5</v>
      </c>
      <c r="Y32">
        <f aca="true" t="shared" si="6" ref="Y32:Y44">SUM(C32:X32)</f>
        <v>102</v>
      </c>
      <c r="Z32">
        <f aca="true" t="shared" si="7" ref="Z32:Z43">RANK(Y32,Y$32:Y$43,1)</f>
        <v>11</v>
      </c>
      <c r="AB32">
        <v>0</v>
      </c>
      <c r="AC32" s="87">
        <f aca="true" t="shared" si="8" ref="AC32:AC43">RANK(AB32,AB$32:AB$43,0)</f>
        <v>12</v>
      </c>
    </row>
    <row r="33" spans="1:29" ht="14.25">
      <c r="A33">
        <v>2</v>
      </c>
      <c r="B33" s="52" t="s">
        <v>75</v>
      </c>
      <c r="C33" s="76">
        <v>1</v>
      </c>
      <c r="D33" s="65">
        <v>0</v>
      </c>
      <c r="E33" s="65">
        <v>0</v>
      </c>
      <c r="F33" s="73">
        <v>1</v>
      </c>
      <c r="G33" s="65">
        <v>0</v>
      </c>
      <c r="H33" s="73">
        <v>4</v>
      </c>
      <c r="I33" s="73">
        <v>2</v>
      </c>
      <c r="J33" s="73">
        <v>1</v>
      </c>
      <c r="K33" s="73">
        <v>3</v>
      </c>
      <c r="L33" s="73">
        <v>2</v>
      </c>
      <c r="M33" s="73">
        <v>3</v>
      </c>
      <c r="N33" s="73">
        <v>3</v>
      </c>
      <c r="O33" s="65">
        <v>0</v>
      </c>
      <c r="P33" s="73">
        <v>4</v>
      </c>
      <c r="Q33" s="73">
        <v>2</v>
      </c>
      <c r="R33" s="73">
        <v>2</v>
      </c>
      <c r="S33" s="65">
        <v>0</v>
      </c>
      <c r="T33" s="73">
        <v>1</v>
      </c>
      <c r="U33" s="65">
        <v>0</v>
      </c>
      <c r="V33" s="73">
        <v>1</v>
      </c>
      <c r="W33" s="73">
        <v>1</v>
      </c>
      <c r="X33" s="65">
        <v>0</v>
      </c>
      <c r="Y33">
        <f t="shared" si="6"/>
        <v>31</v>
      </c>
      <c r="Z33">
        <f t="shared" si="7"/>
        <v>1</v>
      </c>
      <c r="AB33">
        <v>7</v>
      </c>
      <c r="AC33" s="97">
        <f t="shared" si="8"/>
        <v>1</v>
      </c>
    </row>
    <row r="34" spans="1:29" ht="14.25">
      <c r="A34">
        <v>3</v>
      </c>
      <c r="B34" s="52" t="s">
        <v>76</v>
      </c>
      <c r="C34" s="76">
        <v>1</v>
      </c>
      <c r="D34" s="73">
        <v>4</v>
      </c>
      <c r="E34" s="73">
        <v>2</v>
      </c>
      <c r="F34" s="65">
        <v>0</v>
      </c>
      <c r="G34" s="73">
        <v>2</v>
      </c>
      <c r="H34" s="73">
        <v>4</v>
      </c>
      <c r="I34" s="73">
        <v>3</v>
      </c>
      <c r="J34" s="73">
        <v>3</v>
      </c>
      <c r="K34" s="65">
        <v>0</v>
      </c>
      <c r="L34" s="73">
        <v>3</v>
      </c>
      <c r="M34" s="73">
        <v>3</v>
      </c>
      <c r="N34" s="73">
        <v>3</v>
      </c>
      <c r="O34" s="73">
        <v>3</v>
      </c>
      <c r="P34" s="65">
        <v>0</v>
      </c>
      <c r="Q34" s="73">
        <v>1</v>
      </c>
      <c r="R34" s="65">
        <v>0</v>
      </c>
      <c r="S34" s="73">
        <v>5</v>
      </c>
      <c r="T34" s="65">
        <v>0</v>
      </c>
      <c r="U34" s="73">
        <v>2</v>
      </c>
      <c r="V34" s="73">
        <v>6</v>
      </c>
      <c r="W34" s="65">
        <v>0</v>
      </c>
      <c r="X34" s="65">
        <v>0</v>
      </c>
      <c r="Y34">
        <f t="shared" si="6"/>
        <v>45</v>
      </c>
      <c r="Z34">
        <f t="shared" si="7"/>
        <v>5</v>
      </c>
      <c r="AB34">
        <v>7</v>
      </c>
      <c r="AC34" s="87">
        <f t="shared" si="8"/>
        <v>1</v>
      </c>
    </row>
    <row r="35" spans="1:29" ht="14.25">
      <c r="A35">
        <v>4</v>
      </c>
      <c r="B35" s="52" t="s">
        <v>77</v>
      </c>
      <c r="C35" s="76">
        <v>1</v>
      </c>
      <c r="D35" s="73">
        <v>8</v>
      </c>
      <c r="E35" s="73">
        <v>2</v>
      </c>
      <c r="F35" s="73">
        <v>6</v>
      </c>
      <c r="G35" s="73">
        <v>2</v>
      </c>
      <c r="H35" s="73">
        <v>2</v>
      </c>
      <c r="I35" s="73">
        <v>2</v>
      </c>
      <c r="J35" s="73">
        <v>2</v>
      </c>
      <c r="K35" s="73">
        <v>3</v>
      </c>
      <c r="L35" s="65">
        <v>0</v>
      </c>
      <c r="M35" s="73">
        <v>6</v>
      </c>
      <c r="N35" s="73">
        <v>3</v>
      </c>
      <c r="O35" s="73">
        <v>2</v>
      </c>
      <c r="P35" s="73">
        <v>1</v>
      </c>
      <c r="Q35" s="73">
        <v>3</v>
      </c>
      <c r="R35" s="73">
        <v>2</v>
      </c>
      <c r="S35" s="73">
        <v>10</v>
      </c>
      <c r="T35" s="73">
        <v>3</v>
      </c>
      <c r="U35" s="65">
        <v>0</v>
      </c>
      <c r="V35" s="73">
        <v>4</v>
      </c>
      <c r="W35" s="73">
        <v>4</v>
      </c>
      <c r="X35" s="73">
        <v>3</v>
      </c>
      <c r="Y35">
        <f t="shared" si="6"/>
        <v>69</v>
      </c>
      <c r="Z35">
        <f t="shared" si="7"/>
        <v>8</v>
      </c>
      <c r="AB35">
        <v>2</v>
      </c>
      <c r="AC35" s="87">
        <f t="shared" si="8"/>
        <v>10</v>
      </c>
    </row>
    <row r="36" spans="1:29" ht="14.25">
      <c r="A36">
        <v>5</v>
      </c>
      <c r="B36" s="52" t="s">
        <v>78</v>
      </c>
      <c r="C36" s="76">
        <v>3</v>
      </c>
      <c r="D36" s="65">
        <v>0</v>
      </c>
      <c r="E36" s="73">
        <v>1</v>
      </c>
      <c r="F36" s="65">
        <v>0</v>
      </c>
      <c r="G36" s="73">
        <v>2</v>
      </c>
      <c r="H36" s="65">
        <v>0</v>
      </c>
      <c r="I36" s="73">
        <v>1</v>
      </c>
      <c r="J36" s="73">
        <v>2</v>
      </c>
      <c r="K36" s="73">
        <v>4</v>
      </c>
      <c r="L36" s="73">
        <v>1</v>
      </c>
      <c r="M36" s="73">
        <v>1</v>
      </c>
      <c r="N36" s="73">
        <v>3</v>
      </c>
      <c r="O36" s="73">
        <v>4</v>
      </c>
      <c r="P36" s="73">
        <v>3</v>
      </c>
      <c r="Q36" s="73">
        <v>3</v>
      </c>
      <c r="R36" s="65">
        <v>0</v>
      </c>
      <c r="S36" s="73">
        <v>1</v>
      </c>
      <c r="T36" s="65">
        <v>0</v>
      </c>
      <c r="U36" s="73">
        <v>5</v>
      </c>
      <c r="V36" s="65">
        <v>0</v>
      </c>
      <c r="W36" s="73">
        <v>2</v>
      </c>
      <c r="X36" s="73">
        <v>1</v>
      </c>
      <c r="Y36">
        <f t="shared" si="6"/>
        <v>37</v>
      </c>
      <c r="Z36">
        <f t="shared" si="7"/>
        <v>3</v>
      </c>
      <c r="AB36">
        <v>6</v>
      </c>
      <c r="AC36" s="87">
        <f t="shared" si="8"/>
        <v>3</v>
      </c>
    </row>
    <row r="37" spans="1:29" ht="14.25">
      <c r="A37">
        <v>6</v>
      </c>
      <c r="B37" s="52" t="s">
        <v>79</v>
      </c>
      <c r="C37" s="76">
        <v>2</v>
      </c>
      <c r="D37" s="73">
        <v>3</v>
      </c>
      <c r="E37" s="73">
        <v>1</v>
      </c>
      <c r="F37" s="65">
        <v>0</v>
      </c>
      <c r="G37" s="73">
        <v>1</v>
      </c>
      <c r="H37" s="65">
        <v>0</v>
      </c>
      <c r="I37" s="73">
        <v>2</v>
      </c>
      <c r="J37" s="73">
        <v>4</v>
      </c>
      <c r="K37" s="73">
        <v>3</v>
      </c>
      <c r="L37" s="73">
        <v>4</v>
      </c>
      <c r="M37" s="73">
        <v>1</v>
      </c>
      <c r="N37" s="65">
        <v>0</v>
      </c>
      <c r="O37" s="73">
        <v>1</v>
      </c>
      <c r="P37" s="73">
        <v>1</v>
      </c>
      <c r="Q37" s="65">
        <v>0</v>
      </c>
      <c r="R37" s="73">
        <v>3</v>
      </c>
      <c r="S37" s="73">
        <v>1</v>
      </c>
      <c r="T37" s="73">
        <v>2</v>
      </c>
      <c r="U37" s="65">
        <v>0</v>
      </c>
      <c r="V37" s="73">
        <v>4</v>
      </c>
      <c r="W37" s="88">
        <v>5</v>
      </c>
      <c r="X37" s="65">
        <v>0</v>
      </c>
      <c r="Y37">
        <f t="shared" si="6"/>
        <v>38</v>
      </c>
      <c r="Z37">
        <f t="shared" si="7"/>
        <v>4</v>
      </c>
      <c r="AB37">
        <v>6</v>
      </c>
      <c r="AC37" s="87">
        <f t="shared" si="8"/>
        <v>3</v>
      </c>
    </row>
    <row r="38" spans="1:29" ht="14.25">
      <c r="A38">
        <v>7</v>
      </c>
      <c r="B38" s="52" t="s">
        <v>80</v>
      </c>
      <c r="C38" s="76">
        <v>2</v>
      </c>
      <c r="D38" s="65">
        <v>0</v>
      </c>
      <c r="E38" s="73">
        <v>2</v>
      </c>
      <c r="F38" s="73">
        <v>5</v>
      </c>
      <c r="G38" s="73">
        <v>2</v>
      </c>
      <c r="H38" s="73">
        <v>2</v>
      </c>
      <c r="I38" s="73">
        <v>2</v>
      </c>
      <c r="J38" s="65">
        <v>0</v>
      </c>
      <c r="K38" s="73">
        <v>1</v>
      </c>
      <c r="L38" s="73">
        <v>2</v>
      </c>
      <c r="M38" s="73">
        <v>7</v>
      </c>
      <c r="N38" s="65">
        <v>0</v>
      </c>
      <c r="O38" s="73">
        <v>7</v>
      </c>
      <c r="P38" s="73">
        <v>2</v>
      </c>
      <c r="Q38" s="65">
        <v>0</v>
      </c>
      <c r="R38" s="73">
        <v>2</v>
      </c>
      <c r="S38" s="73">
        <v>3</v>
      </c>
      <c r="T38" s="73">
        <v>5</v>
      </c>
      <c r="U38" s="73">
        <v>2</v>
      </c>
      <c r="V38" s="73">
        <v>2</v>
      </c>
      <c r="W38" s="65">
        <v>0</v>
      </c>
      <c r="X38" s="73">
        <v>5</v>
      </c>
      <c r="Y38">
        <f t="shared" si="6"/>
        <v>53</v>
      </c>
      <c r="Z38">
        <f t="shared" si="7"/>
        <v>6</v>
      </c>
      <c r="AB38">
        <v>5</v>
      </c>
      <c r="AC38" s="87">
        <f t="shared" si="8"/>
        <v>7</v>
      </c>
    </row>
    <row r="39" spans="1:29" ht="14.25">
      <c r="A39">
        <v>8</v>
      </c>
      <c r="B39" s="52" t="s">
        <v>81</v>
      </c>
      <c r="C39" s="76">
        <v>4</v>
      </c>
      <c r="D39" s="73">
        <v>2</v>
      </c>
      <c r="E39" s="73">
        <v>1</v>
      </c>
      <c r="F39" s="73">
        <v>2</v>
      </c>
      <c r="G39" s="73">
        <v>3</v>
      </c>
      <c r="H39" s="73">
        <v>3</v>
      </c>
      <c r="I39" s="73">
        <v>2</v>
      </c>
      <c r="J39" s="73">
        <v>4</v>
      </c>
      <c r="K39" s="65">
        <v>0</v>
      </c>
      <c r="L39" s="73">
        <v>5</v>
      </c>
      <c r="M39" s="73">
        <v>4</v>
      </c>
      <c r="N39" s="73">
        <v>1</v>
      </c>
      <c r="O39" s="73">
        <v>3</v>
      </c>
      <c r="P39" s="73">
        <v>6</v>
      </c>
      <c r="Q39" s="73">
        <v>2</v>
      </c>
      <c r="R39" s="65">
        <v>0</v>
      </c>
      <c r="S39" s="73">
        <v>8</v>
      </c>
      <c r="T39" s="65">
        <v>0</v>
      </c>
      <c r="U39" s="73">
        <v>4</v>
      </c>
      <c r="V39" s="65">
        <v>0</v>
      </c>
      <c r="W39" s="65">
        <v>0</v>
      </c>
      <c r="X39" s="65">
        <v>0</v>
      </c>
      <c r="Y39">
        <f t="shared" si="6"/>
        <v>54</v>
      </c>
      <c r="Z39">
        <f t="shared" si="7"/>
        <v>7</v>
      </c>
      <c r="AB39">
        <v>6</v>
      </c>
      <c r="AC39" s="87">
        <f t="shared" si="8"/>
        <v>3</v>
      </c>
    </row>
    <row r="40" spans="1:29" ht="14.25">
      <c r="A40">
        <v>9</v>
      </c>
      <c r="B40" s="52" t="s">
        <v>82</v>
      </c>
      <c r="C40" s="76">
        <v>5</v>
      </c>
      <c r="D40" s="73">
        <v>3</v>
      </c>
      <c r="E40" s="73">
        <v>9</v>
      </c>
      <c r="F40" s="73">
        <v>8</v>
      </c>
      <c r="G40" s="73">
        <v>7</v>
      </c>
      <c r="H40" s="73">
        <v>5</v>
      </c>
      <c r="I40" s="73">
        <v>9</v>
      </c>
      <c r="J40" s="73">
        <v>5</v>
      </c>
      <c r="K40" s="73">
        <v>2</v>
      </c>
      <c r="L40" s="73">
        <v>3</v>
      </c>
      <c r="M40" s="73">
        <v>3</v>
      </c>
      <c r="N40" s="73">
        <v>5</v>
      </c>
      <c r="O40" s="65">
        <v>0</v>
      </c>
      <c r="P40" s="73">
        <v>2</v>
      </c>
      <c r="Q40" s="73">
        <v>3</v>
      </c>
      <c r="R40" s="73">
        <v>4</v>
      </c>
      <c r="S40" s="73">
        <v>9</v>
      </c>
      <c r="T40" s="73">
        <v>5</v>
      </c>
      <c r="U40" s="73">
        <v>5</v>
      </c>
      <c r="V40" s="73">
        <v>5</v>
      </c>
      <c r="W40" s="73">
        <v>5</v>
      </c>
      <c r="X40" s="73">
        <v>5</v>
      </c>
      <c r="Y40">
        <f t="shared" si="6"/>
        <v>107</v>
      </c>
      <c r="Z40">
        <f t="shared" si="7"/>
        <v>12</v>
      </c>
      <c r="AB40">
        <v>1</v>
      </c>
      <c r="AC40" s="87">
        <f t="shared" si="8"/>
        <v>11</v>
      </c>
    </row>
    <row r="41" spans="1:29" ht="14.25">
      <c r="A41">
        <v>10</v>
      </c>
      <c r="B41" s="52" t="s">
        <v>83</v>
      </c>
      <c r="C41" s="76">
        <v>5</v>
      </c>
      <c r="D41" s="73">
        <v>15</v>
      </c>
      <c r="E41" s="73">
        <v>7</v>
      </c>
      <c r="F41" s="73">
        <v>11</v>
      </c>
      <c r="G41" s="65">
        <v>0</v>
      </c>
      <c r="H41" s="73">
        <v>5</v>
      </c>
      <c r="I41" s="73">
        <v>1</v>
      </c>
      <c r="J41" s="73">
        <v>2</v>
      </c>
      <c r="K41" s="73">
        <v>2</v>
      </c>
      <c r="L41" s="73">
        <v>8</v>
      </c>
      <c r="M41" s="73">
        <v>3</v>
      </c>
      <c r="N41" s="73">
        <v>10</v>
      </c>
      <c r="O41" s="73">
        <v>4</v>
      </c>
      <c r="P41" s="73">
        <v>1</v>
      </c>
      <c r="Q41" s="73">
        <v>1</v>
      </c>
      <c r="R41" s="73">
        <v>1</v>
      </c>
      <c r="S41" s="65">
        <v>0</v>
      </c>
      <c r="T41" s="73">
        <v>3</v>
      </c>
      <c r="U41" s="73">
        <v>1</v>
      </c>
      <c r="V41" s="73">
        <v>2</v>
      </c>
      <c r="W41" s="65">
        <v>0</v>
      </c>
      <c r="X41" s="73">
        <v>3</v>
      </c>
      <c r="Y41">
        <f t="shared" si="6"/>
        <v>85</v>
      </c>
      <c r="Z41">
        <f t="shared" si="7"/>
        <v>10</v>
      </c>
      <c r="AB41">
        <v>3</v>
      </c>
      <c r="AC41" s="87">
        <f t="shared" si="8"/>
        <v>9</v>
      </c>
    </row>
    <row r="42" spans="1:29" ht="14.25">
      <c r="A42">
        <v>15</v>
      </c>
      <c r="B42" s="52" t="s">
        <v>84</v>
      </c>
      <c r="C42" s="76">
        <v>6</v>
      </c>
      <c r="D42" s="73">
        <v>1</v>
      </c>
      <c r="E42" s="73">
        <v>5</v>
      </c>
      <c r="F42" s="73">
        <v>1</v>
      </c>
      <c r="G42" s="65">
        <v>0</v>
      </c>
      <c r="H42" s="65">
        <v>0</v>
      </c>
      <c r="I42" s="73">
        <v>1</v>
      </c>
      <c r="J42" s="65">
        <v>0</v>
      </c>
      <c r="K42" s="73">
        <v>1</v>
      </c>
      <c r="L42" s="73">
        <v>2</v>
      </c>
      <c r="M42" s="73">
        <v>2</v>
      </c>
      <c r="N42" s="73">
        <v>1</v>
      </c>
      <c r="O42" s="73">
        <v>3</v>
      </c>
      <c r="P42" s="73">
        <v>3</v>
      </c>
      <c r="Q42" s="73">
        <v>1</v>
      </c>
      <c r="R42" s="73">
        <v>2</v>
      </c>
      <c r="S42" s="73">
        <v>1</v>
      </c>
      <c r="T42" s="65">
        <v>0</v>
      </c>
      <c r="U42" s="65">
        <v>0</v>
      </c>
      <c r="V42" s="73">
        <v>1</v>
      </c>
      <c r="W42" s="73">
        <v>3</v>
      </c>
      <c r="X42" s="65">
        <v>0</v>
      </c>
      <c r="Y42">
        <f t="shared" si="6"/>
        <v>34</v>
      </c>
      <c r="Z42">
        <f t="shared" si="7"/>
        <v>2</v>
      </c>
      <c r="AB42">
        <v>6</v>
      </c>
      <c r="AC42" s="87">
        <f t="shared" si="8"/>
        <v>3</v>
      </c>
    </row>
    <row r="43" spans="1:29" ht="15" thickBot="1">
      <c r="A43">
        <v>16</v>
      </c>
      <c r="B43" s="86" t="s">
        <v>169</v>
      </c>
      <c r="C43" s="76">
        <v>6</v>
      </c>
      <c r="D43" s="73">
        <v>4</v>
      </c>
      <c r="E43" s="73">
        <v>3</v>
      </c>
      <c r="F43" s="73">
        <v>5</v>
      </c>
      <c r="G43" s="73">
        <v>5</v>
      </c>
      <c r="H43" s="73">
        <v>5</v>
      </c>
      <c r="I43" s="65">
        <v>0</v>
      </c>
      <c r="J43" s="73">
        <v>4</v>
      </c>
      <c r="K43" s="73">
        <v>4</v>
      </c>
      <c r="L43" s="65">
        <v>0</v>
      </c>
      <c r="M43" s="65">
        <v>0</v>
      </c>
      <c r="N43" s="73">
        <v>9</v>
      </c>
      <c r="O43" s="73">
        <v>4</v>
      </c>
      <c r="P43" s="73">
        <v>3</v>
      </c>
      <c r="Q43" s="73">
        <v>3</v>
      </c>
      <c r="R43" s="73">
        <v>8</v>
      </c>
      <c r="S43" s="73">
        <v>1</v>
      </c>
      <c r="T43" s="73">
        <v>4</v>
      </c>
      <c r="U43" s="73">
        <v>3</v>
      </c>
      <c r="V43" s="65">
        <v>0</v>
      </c>
      <c r="W43" s="73">
        <v>5</v>
      </c>
      <c r="X43" s="73">
        <v>5</v>
      </c>
      <c r="Y43">
        <f t="shared" si="6"/>
        <v>81</v>
      </c>
      <c r="Z43">
        <f t="shared" si="7"/>
        <v>9</v>
      </c>
      <c r="AB43">
        <v>4</v>
      </c>
      <c r="AC43" s="92">
        <f t="shared" si="8"/>
        <v>8</v>
      </c>
    </row>
    <row r="44" spans="2:25" ht="13.5" thickBot="1">
      <c r="B44" s="93" t="s">
        <v>33</v>
      </c>
      <c r="C44">
        <f aca="true" t="shared" si="9" ref="C44:X44">SUM(C32:C43)</f>
        <v>37</v>
      </c>
      <c r="D44">
        <f t="shared" si="9"/>
        <v>41</v>
      </c>
      <c r="E44">
        <f t="shared" si="9"/>
        <v>38</v>
      </c>
      <c r="F44">
        <f t="shared" si="9"/>
        <v>46</v>
      </c>
      <c r="G44">
        <f t="shared" si="9"/>
        <v>26</v>
      </c>
      <c r="H44">
        <f t="shared" si="9"/>
        <v>31</v>
      </c>
      <c r="I44">
        <f t="shared" si="9"/>
        <v>35</v>
      </c>
      <c r="J44">
        <f t="shared" si="9"/>
        <v>36</v>
      </c>
      <c r="K44">
        <f t="shared" si="9"/>
        <v>26</v>
      </c>
      <c r="L44">
        <f t="shared" si="9"/>
        <v>33</v>
      </c>
      <c r="M44">
        <f t="shared" si="9"/>
        <v>38</v>
      </c>
      <c r="N44">
        <f t="shared" si="9"/>
        <v>43</v>
      </c>
      <c r="O44">
        <f t="shared" si="9"/>
        <v>36</v>
      </c>
      <c r="P44">
        <f t="shared" si="9"/>
        <v>31</v>
      </c>
      <c r="Q44">
        <f t="shared" si="9"/>
        <v>24</v>
      </c>
      <c r="R44">
        <f t="shared" si="9"/>
        <v>29</v>
      </c>
      <c r="S44">
        <f t="shared" si="9"/>
        <v>44</v>
      </c>
      <c r="T44">
        <f t="shared" si="9"/>
        <v>28</v>
      </c>
      <c r="U44">
        <f t="shared" si="9"/>
        <v>27</v>
      </c>
      <c r="V44">
        <f t="shared" si="9"/>
        <v>30</v>
      </c>
      <c r="W44">
        <f t="shared" si="9"/>
        <v>30</v>
      </c>
      <c r="X44">
        <f t="shared" si="9"/>
        <v>27</v>
      </c>
      <c r="Y44">
        <f t="shared" si="6"/>
        <v>736</v>
      </c>
    </row>
    <row r="45" spans="2:24" ht="13.5" thickBot="1">
      <c r="B45" s="93"/>
      <c r="C45" s="56">
        <v>1</v>
      </c>
      <c r="D45" s="57">
        <v>2</v>
      </c>
      <c r="E45" s="57">
        <v>3</v>
      </c>
      <c r="F45" s="57">
        <v>4</v>
      </c>
      <c r="G45" s="57">
        <v>5</v>
      </c>
      <c r="H45" s="57">
        <v>6</v>
      </c>
      <c r="I45" s="57">
        <v>7</v>
      </c>
      <c r="J45" s="57">
        <v>8</v>
      </c>
      <c r="K45" s="57">
        <v>17</v>
      </c>
      <c r="L45" s="57">
        <v>18</v>
      </c>
      <c r="M45" s="57">
        <v>19</v>
      </c>
      <c r="N45" s="57">
        <v>20</v>
      </c>
      <c r="O45" s="57">
        <v>21</v>
      </c>
      <c r="P45" s="57">
        <v>22</v>
      </c>
      <c r="Q45" s="57">
        <v>23</v>
      </c>
      <c r="R45" s="57">
        <v>24</v>
      </c>
      <c r="S45" s="57">
        <v>25</v>
      </c>
      <c r="T45" s="57">
        <v>26</v>
      </c>
      <c r="U45" s="57">
        <v>27</v>
      </c>
      <c r="V45" s="57">
        <v>28</v>
      </c>
      <c r="W45" s="57">
        <v>29</v>
      </c>
      <c r="X45" s="57">
        <v>30</v>
      </c>
    </row>
    <row r="46" spans="1:26" ht="15" thickBot="1">
      <c r="A46">
        <v>1</v>
      </c>
      <c r="B46" s="94" t="s">
        <v>74</v>
      </c>
      <c r="C46" s="95">
        <f aca="true" t="shared" si="10" ref="C46:G49">C18-C32</f>
        <v>5</v>
      </c>
      <c r="D46" s="74">
        <f t="shared" si="10"/>
        <v>-1</v>
      </c>
      <c r="E46" s="74">
        <f t="shared" si="10"/>
        <v>4</v>
      </c>
      <c r="F46" s="149">
        <f t="shared" si="10"/>
        <v>-7</v>
      </c>
      <c r="G46" s="74">
        <f t="shared" si="10"/>
        <v>-1</v>
      </c>
      <c r="H46" s="74">
        <f aca="true" t="shared" si="11" ref="H46:J57">H18-H32</f>
        <v>2</v>
      </c>
      <c r="I46" s="149">
        <f t="shared" si="11"/>
        <v>-8</v>
      </c>
      <c r="J46" s="149">
        <f aca="true" t="shared" si="12" ref="J46:K54">J18-J32</f>
        <v>-7</v>
      </c>
      <c r="K46" s="74">
        <f t="shared" si="12"/>
        <v>1</v>
      </c>
      <c r="L46" s="95">
        <f aca="true" t="shared" si="13" ref="L46:N57">L18-L32</f>
        <v>5</v>
      </c>
      <c r="M46" s="149">
        <f aca="true" t="shared" si="14" ref="M46:O50">M18-M32</f>
        <v>-5</v>
      </c>
      <c r="N46" s="149">
        <f t="shared" si="14"/>
        <v>-5</v>
      </c>
      <c r="O46" s="149">
        <f t="shared" si="14"/>
        <v>-5</v>
      </c>
      <c r="P46" s="149">
        <f aca="true" t="shared" si="15" ref="P46:Q50">P18-P32</f>
        <v>-5</v>
      </c>
      <c r="Q46" s="149">
        <f t="shared" si="15"/>
        <v>-5</v>
      </c>
      <c r="R46" s="149">
        <f aca="true" t="shared" si="16" ref="R46:S50">R18-R32</f>
        <v>-5</v>
      </c>
      <c r="S46" s="149">
        <f t="shared" si="16"/>
        <v>-5</v>
      </c>
      <c r="T46" s="149">
        <f aca="true" t="shared" si="17" ref="T46:U50">T18-T32</f>
        <v>-5</v>
      </c>
      <c r="U46" s="149">
        <f t="shared" si="17"/>
        <v>-5</v>
      </c>
      <c r="V46" s="149">
        <f aca="true" t="shared" si="18" ref="V46:W50">V18-V32</f>
        <v>-5</v>
      </c>
      <c r="W46" s="149">
        <f t="shared" si="18"/>
        <v>-5</v>
      </c>
      <c r="X46" s="149">
        <f>X18-X32</f>
        <v>-5</v>
      </c>
      <c r="Y46">
        <v>2</v>
      </c>
      <c r="Z46">
        <f aca="true" t="shared" si="19" ref="Z46:Z57">RANK(Y46,Y$46:Y$57,0)</f>
        <v>10</v>
      </c>
    </row>
    <row r="47" spans="1:26" ht="15" thickBot="1">
      <c r="A47">
        <v>2</v>
      </c>
      <c r="B47" s="52" t="s">
        <v>75</v>
      </c>
      <c r="C47" s="95">
        <f t="shared" si="10"/>
        <v>5</v>
      </c>
      <c r="D47" s="74">
        <f t="shared" si="10"/>
        <v>4</v>
      </c>
      <c r="E47" s="74">
        <f t="shared" si="10"/>
        <v>2</v>
      </c>
      <c r="F47" s="95">
        <f t="shared" si="10"/>
        <v>7</v>
      </c>
      <c r="G47" s="74">
        <f t="shared" si="10"/>
        <v>2</v>
      </c>
      <c r="H47" s="74">
        <f t="shared" si="11"/>
        <v>-4</v>
      </c>
      <c r="I47" s="95">
        <f t="shared" si="11"/>
        <v>8</v>
      </c>
      <c r="J47" s="74">
        <f t="shared" si="12"/>
        <v>3</v>
      </c>
      <c r="K47" s="74">
        <f t="shared" si="12"/>
        <v>0</v>
      </c>
      <c r="L47" s="74">
        <f t="shared" si="13"/>
        <v>-1</v>
      </c>
      <c r="M47" s="74">
        <f t="shared" si="13"/>
        <v>-1</v>
      </c>
      <c r="N47" s="95">
        <f t="shared" si="14"/>
        <v>6</v>
      </c>
      <c r="O47" s="95">
        <f t="shared" si="14"/>
        <v>7</v>
      </c>
      <c r="P47" s="74">
        <f t="shared" si="15"/>
        <v>-2</v>
      </c>
      <c r="Q47" s="74">
        <f t="shared" si="15"/>
        <v>-1</v>
      </c>
      <c r="R47" s="74">
        <f t="shared" si="16"/>
        <v>1</v>
      </c>
      <c r="S47" s="95">
        <f t="shared" si="16"/>
        <v>5</v>
      </c>
      <c r="T47" s="74">
        <f t="shared" si="17"/>
        <v>2</v>
      </c>
      <c r="U47" s="74">
        <f t="shared" si="17"/>
        <v>4</v>
      </c>
      <c r="V47" s="74">
        <f t="shared" si="18"/>
        <v>3</v>
      </c>
      <c r="W47" s="74">
        <f t="shared" si="18"/>
        <v>1</v>
      </c>
      <c r="X47" s="74">
        <f>X19-X33</f>
        <v>3</v>
      </c>
      <c r="Y47">
        <v>6</v>
      </c>
      <c r="Z47">
        <f t="shared" si="19"/>
        <v>2</v>
      </c>
    </row>
    <row r="48" spans="1:26" ht="15" thickBot="1">
      <c r="A48">
        <v>3</v>
      </c>
      <c r="B48" s="52" t="s">
        <v>76</v>
      </c>
      <c r="C48" s="74">
        <f t="shared" si="10"/>
        <v>4</v>
      </c>
      <c r="D48" s="74">
        <f t="shared" si="10"/>
        <v>-2</v>
      </c>
      <c r="E48" s="74">
        <f t="shared" si="10"/>
        <v>-1</v>
      </c>
      <c r="F48" s="95">
        <f t="shared" si="10"/>
        <v>7</v>
      </c>
      <c r="G48" s="74">
        <f t="shared" si="10"/>
        <v>-2</v>
      </c>
      <c r="H48" s="74">
        <f t="shared" si="11"/>
        <v>-2</v>
      </c>
      <c r="I48" s="74">
        <f t="shared" si="11"/>
        <v>-2</v>
      </c>
      <c r="J48" s="74">
        <f t="shared" si="12"/>
        <v>-1</v>
      </c>
      <c r="K48" s="74">
        <f t="shared" si="12"/>
        <v>1</v>
      </c>
      <c r="L48" s="74">
        <f t="shared" si="13"/>
        <v>-3</v>
      </c>
      <c r="M48" s="74">
        <f t="shared" si="13"/>
        <v>0</v>
      </c>
      <c r="N48" s="74">
        <f t="shared" si="14"/>
        <v>-2</v>
      </c>
      <c r="O48" s="74">
        <f t="shared" si="14"/>
        <v>-2</v>
      </c>
      <c r="P48" s="95">
        <f t="shared" si="15"/>
        <v>5</v>
      </c>
      <c r="Q48" s="74">
        <f t="shared" si="15"/>
        <v>1</v>
      </c>
      <c r="R48" s="74">
        <f t="shared" si="16"/>
        <v>2</v>
      </c>
      <c r="S48" s="74">
        <f t="shared" si="16"/>
        <v>-4</v>
      </c>
      <c r="T48" s="95">
        <f t="shared" si="17"/>
        <v>5</v>
      </c>
      <c r="U48" s="74">
        <f t="shared" si="17"/>
        <v>-1</v>
      </c>
      <c r="V48" s="149">
        <f t="shared" si="18"/>
        <v>-5</v>
      </c>
      <c r="W48" s="95">
        <f t="shared" si="18"/>
        <v>5</v>
      </c>
      <c r="X48" s="95">
        <f>X20-X34</f>
        <v>5</v>
      </c>
      <c r="Y48">
        <v>3</v>
      </c>
      <c r="Z48">
        <f t="shared" si="19"/>
        <v>6</v>
      </c>
    </row>
    <row r="49" spans="1:26" ht="15" thickBot="1">
      <c r="A49">
        <v>4</v>
      </c>
      <c r="B49" s="52" t="s">
        <v>77</v>
      </c>
      <c r="C49" s="74">
        <f t="shared" si="10"/>
        <v>4</v>
      </c>
      <c r="D49" s="149">
        <f t="shared" si="10"/>
        <v>-7</v>
      </c>
      <c r="E49" s="74">
        <f t="shared" si="10"/>
        <v>1</v>
      </c>
      <c r="F49" s="74">
        <f t="shared" si="10"/>
        <v>-1</v>
      </c>
      <c r="G49" s="95">
        <f t="shared" si="10"/>
        <v>5</v>
      </c>
      <c r="H49" s="74">
        <f t="shared" si="11"/>
        <v>2</v>
      </c>
      <c r="I49" s="74">
        <f t="shared" si="11"/>
        <v>0</v>
      </c>
      <c r="J49" s="95">
        <f t="shared" si="12"/>
        <v>7</v>
      </c>
      <c r="K49" s="74">
        <f t="shared" si="12"/>
        <v>0</v>
      </c>
      <c r="L49" s="95">
        <f t="shared" si="13"/>
        <v>5</v>
      </c>
      <c r="M49" s="74">
        <f t="shared" si="13"/>
        <v>-3</v>
      </c>
      <c r="N49" s="74">
        <f t="shared" si="14"/>
        <v>-2</v>
      </c>
      <c r="O49" s="74">
        <f t="shared" si="14"/>
        <v>2</v>
      </c>
      <c r="P49" s="74">
        <f t="shared" si="15"/>
        <v>1</v>
      </c>
      <c r="Q49" s="74">
        <f t="shared" si="15"/>
        <v>0</v>
      </c>
      <c r="R49" s="74">
        <f t="shared" si="16"/>
        <v>-2</v>
      </c>
      <c r="S49" s="149">
        <f t="shared" si="16"/>
        <v>-9</v>
      </c>
      <c r="T49" s="74">
        <f t="shared" si="17"/>
        <v>-3</v>
      </c>
      <c r="U49" s="95">
        <f t="shared" si="17"/>
        <v>5</v>
      </c>
      <c r="V49" s="74">
        <f t="shared" si="18"/>
        <v>-3</v>
      </c>
      <c r="W49" s="74">
        <f t="shared" si="18"/>
        <v>-4</v>
      </c>
      <c r="X49" s="74">
        <f>X21-X35</f>
        <v>-2</v>
      </c>
      <c r="Y49">
        <v>4</v>
      </c>
      <c r="Z49">
        <f t="shared" si="19"/>
        <v>5</v>
      </c>
    </row>
    <row r="50" spans="1:26" ht="15" thickBot="1">
      <c r="A50">
        <v>5</v>
      </c>
      <c r="B50" s="52" t="s">
        <v>78</v>
      </c>
      <c r="C50" s="74">
        <f aca="true" t="shared" si="20" ref="C50:G52">C22-C36</f>
        <v>1</v>
      </c>
      <c r="D50" s="95">
        <f t="shared" si="20"/>
        <v>15</v>
      </c>
      <c r="E50" s="74">
        <f t="shared" si="20"/>
        <v>4</v>
      </c>
      <c r="F50" s="95">
        <f t="shared" si="20"/>
        <v>5</v>
      </c>
      <c r="G50" s="74">
        <f t="shared" si="20"/>
        <v>0</v>
      </c>
      <c r="H50" s="95">
        <f t="shared" si="11"/>
        <v>5</v>
      </c>
      <c r="I50" s="74">
        <f t="shared" si="11"/>
        <v>2</v>
      </c>
      <c r="J50" s="74">
        <f t="shared" si="12"/>
        <v>2</v>
      </c>
      <c r="K50" s="74">
        <f t="shared" si="12"/>
        <v>-1</v>
      </c>
      <c r="L50" s="74">
        <f t="shared" si="13"/>
        <v>1</v>
      </c>
      <c r="M50" s="74">
        <f t="shared" si="13"/>
        <v>3</v>
      </c>
      <c r="N50" s="95">
        <f t="shared" si="14"/>
        <v>7</v>
      </c>
      <c r="O50" s="74">
        <f t="shared" si="14"/>
        <v>-1</v>
      </c>
      <c r="P50" s="74">
        <f t="shared" si="15"/>
        <v>0</v>
      </c>
      <c r="Q50" s="74">
        <f t="shared" si="15"/>
        <v>-3</v>
      </c>
      <c r="R50" s="74">
        <f t="shared" si="16"/>
        <v>4</v>
      </c>
      <c r="S50" s="74">
        <f t="shared" si="16"/>
        <v>4</v>
      </c>
      <c r="T50" s="74">
        <f t="shared" si="17"/>
        <v>3</v>
      </c>
      <c r="U50" s="149">
        <f t="shared" si="17"/>
        <v>-5</v>
      </c>
      <c r="V50" s="95">
        <f t="shared" si="18"/>
        <v>5</v>
      </c>
      <c r="W50" s="74">
        <f t="shared" si="18"/>
        <v>-1</v>
      </c>
      <c r="X50" s="74">
        <f>X22-X36</f>
        <v>2</v>
      </c>
      <c r="Y50">
        <v>5</v>
      </c>
      <c r="Z50">
        <f t="shared" si="19"/>
        <v>4</v>
      </c>
    </row>
    <row r="51" spans="1:26" ht="15" thickBot="1">
      <c r="A51">
        <v>6</v>
      </c>
      <c r="B51" s="52" t="s">
        <v>79</v>
      </c>
      <c r="C51" s="74">
        <f t="shared" si="20"/>
        <v>0</v>
      </c>
      <c r="D51" s="74">
        <f t="shared" si="20"/>
        <v>0</v>
      </c>
      <c r="E51" s="74">
        <f t="shared" si="20"/>
        <v>1</v>
      </c>
      <c r="F51" s="74">
        <f t="shared" si="20"/>
        <v>2</v>
      </c>
      <c r="G51" s="74">
        <f t="shared" si="20"/>
        <v>1</v>
      </c>
      <c r="H51" s="74">
        <f t="shared" si="11"/>
        <v>4</v>
      </c>
      <c r="I51" s="74">
        <f t="shared" si="11"/>
        <v>0</v>
      </c>
      <c r="J51" s="74">
        <f t="shared" si="12"/>
        <v>-2</v>
      </c>
      <c r="K51" s="74">
        <f t="shared" si="12"/>
        <v>-1</v>
      </c>
      <c r="L51" s="74">
        <f t="shared" si="13"/>
        <v>-2</v>
      </c>
      <c r="M51" s="95">
        <f t="shared" si="13"/>
        <v>6</v>
      </c>
      <c r="N51" s="95">
        <f t="shared" si="13"/>
        <v>5</v>
      </c>
      <c r="O51" s="74">
        <f aca="true" t="shared" si="21" ref="O51:P57">O23-O37</f>
        <v>2</v>
      </c>
      <c r="P51" s="95">
        <f t="shared" si="21"/>
        <v>5</v>
      </c>
      <c r="Q51" s="95">
        <f aca="true" t="shared" si="22" ref="Q51:R57">Q23-Q37</f>
        <v>5</v>
      </c>
      <c r="R51" s="74">
        <f t="shared" si="22"/>
        <v>-1</v>
      </c>
      <c r="S51" s="95">
        <f aca="true" t="shared" si="23" ref="S51:T57">S23-S37</f>
        <v>9</v>
      </c>
      <c r="T51" s="74">
        <f t="shared" si="23"/>
        <v>2</v>
      </c>
      <c r="U51" s="95">
        <f aca="true" t="shared" si="24" ref="U51:V57">U23-U37</f>
        <v>5</v>
      </c>
      <c r="V51" s="74">
        <f t="shared" si="24"/>
        <v>-2</v>
      </c>
      <c r="W51" s="74">
        <f aca="true" t="shared" si="25" ref="W51:X57">W23-W37</f>
        <v>-2</v>
      </c>
      <c r="X51" s="95">
        <f t="shared" si="25"/>
        <v>5</v>
      </c>
      <c r="Y51">
        <v>6</v>
      </c>
      <c r="Z51">
        <f t="shared" si="19"/>
        <v>2</v>
      </c>
    </row>
    <row r="52" spans="1:26" ht="15" thickBot="1">
      <c r="A52">
        <v>7</v>
      </c>
      <c r="B52" s="52" t="s">
        <v>80</v>
      </c>
      <c r="C52" s="74">
        <f t="shared" si="20"/>
        <v>0</v>
      </c>
      <c r="D52" s="74">
        <f t="shared" si="20"/>
        <v>1</v>
      </c>
      <c r="E52" s="74">
        <f t="shared" si="20"/>
        <v>-2</v>
      </c>
      <c r="F52" s="74">
        <f t="shared" si="20"/>
        <v>1</v>
      </c>
      <c r="G52" s="74">
        <f t="shared" si="20"/>
        <v>0</v>
      </c>
      <c r="H52" s="74">
        <f t="shared" si="11"/>
        <v>3</v>
      </c>
      <c r="I52" s="74">
        <f t="shared" si="11"/>
        <v>-1</v>
      </c>
      <c r="J52" s="74">
        <f t="shared" si="12"/>
        <v>4</v>
      </c>
      <c r="K52" s="74">
        <f t="shared" si="12"/>
        <v>-1</v>
      </c>
      <c r="L52" s="74">
        <f t="shared" si="13"/>
        <v>1</v>
      </c>
      <c r="M52" s="149">
        <f t="shared" si="13"/>
        <v>-6</v>
      </c>
      <c r="N52" s="95">
        <f>N24-N38</f>
        <v>5</v>
      </c>
      <c r="O52" s="149">
        <f t="shared" si="21"/>
        <v>-7</v>
      </c>
      <c r="P52" s="74">
        <f t="shared" si="21"/>
        <v>-1</v>
      </c>
      <c r="Q52" s="74">
        <f t="shared" si="22"/>
        <v>3</v>
      </c>
      <c r="R52" s="74">
        <f t="shared" si="22"/>
        <v>-1</v>
      </c>
      <c r="S52" s="74">
        <f t="shared" si="23"/>
        <v>-2</v>
      </c>
      <c r="T52" s="149">
        <f t="shared" si="23"/>
        <v>-5</v>
      </c>
      <c r="U52" s="74">
        <f t="shared" si="24"/>
        <v>1</v>
      </c>
      <c r="V52" s="74">
        <f t="shared" si="24"/>
        <v>-2</v>
      </c>
      <c r="W52" s="95">
        <f t="shared" si="25"/>
        <v>5</v>
      </c>
      <c r="X52" s="149">
        <f t="shared" si="25"/>
        <v>-5</v>
      </c>
      <c r="Y52">
        <v>1</v>
      </c>
      <c r="Z52">
        <f t="shared" si="19"/>
        <v>11</v>
      </c>
    </row>
    <row r="53" spans="1:26" ht="15" thickBot="1">
      <c r="A53">
        <v>8</v>
      </c>
      <c r="B53" s="52" t="s">
        <v>81</v>
      </c>
      <c r="C53" s="74">
        <f aca="true" t="shared" si="26" ref="C53:E57">C25-C39</f>
        <v>-1</v>
      </c>
      <c r="D53" s="74">
        <f t="shared" si="26"/>
        <v>2</v>
      </c>
      <c r="E53" s="95">
        <f t="shared" si="26"/>
        <v>6</v>
      </c>
      <c r="F53" s="74">
        <f aca="true" t="shared" si="27" ref="F53:G57">F25-F39</f>
        <v>-2</v>
      </c>
      <c r="G53" s="74">
        <f t="shared" si="27"/>
        <v>-3</v>
      </c>
      <c r="H53" s="74">
        <f t="shared" si="11"/>
        <v>-2</v>
      </c>
      <c r="I53" s="74">
        <f t="shared" si="11"/>
        <v>-2</v>
      </c>
      <c r="J53" s="74">
        <f t="shared" si="12"/>
        <v>-3</v>
      </c>
      <c r="K53" s="74">
        <f t="shared" si="12"/>
        <v>1</v>
      </c>
      <c r="L53" s="149">
        <f t="shared" si="13"/>
        <v>-5</v>
      </c>
      <c r="M53" s="74">
        <f t="shared" si="13"/>
        <v>-3</v>
      </c>
      <c r="N53" s="74">
        <f>N25-N39</f>
        <v>2</v>
      </c>
      <c r="O53" s="74">
        <f t="shared" si="21"/>
        <v>1</v>
      </c>
      <c r="P53" s="149">
        <f t="shared" si="21"/>
        <v>-5</v>
      </c>
      <c r="Q53" s="74">
        <f t="shared" si="22"/>
        <v>-1</v>
      </c>
      <c r="R53" s="95">
        <f t="shared" si="22"/>
        <v>5</v>
      </c>
      <c r="S53" s="149">
        <f t="shared" si="23"/>
        <v>-7</v>
      </c>
      <c r="T53" s="95">
        <f t="shared" si="23"/>
        <v>5</v>
      </c>
      <c r="U53" s="74">
        <f t="shared" si="24"/>
        <v>-4</v>
      </c>
      <c r="V53" s="74">
        <f t="shared" si="24"/>
        <v>2</v>
      </c>
      <c r="W53" s="74">
        <f t="shared" si="25"/>
        <v>4</v>
      </c>
      <c r="X53" s="95">
        <f t="shared" si="25"/>
        <v>5</v>
      </c>
      <c r="Y53">
        <v>3</v>
      </c>
      <c r="Z53">
        <f t="shared" si="19"/>
        <v>6</v>
      </c>
    </row>
    <row r="54" spans="1:26" ht="15" thickBot="1">
      <c r="A54">
        <v>9</v>
      </c>
      <c r="B54" s="52" t="s">
        <v>82</v>
      </c>
      <c r="C54" s="74">
        <f t="shared" si="26"/>
        <v>-4</v>
      </c>
      <c r="D54" s="74">
        <f t="shared" si="26"/>
        <v>0</v>
      </c>
      <c r="E54" s="74">
        <f t="shared" si="26"/>
        <v>-4</v>
      </c>
      <c r="F54" s="149">
        <f t="shared" si="27"/>
        <v>-7</v>
      </c>
      <c r="G54" s="149">
        <f t="shared" si="27"/>
        <v>-5</v>
      </c>
      <c r="H54" s="149">
        <f t="shared" si="11"/>
        <v>-5</v>
      </c>
      <c r="I54" s="149">
        <f t="shared" si="11"/>
        <v>-8</v>
      </c>
      <c r="J54" s="149">
        <f t="shared" si="11"/>
        <v>-5</v>
      </c>
      <c r="K54" s="74">
        <f t="shared" si="12"/>
        <v>2</v>
      </c>
      <c r="L54" s="74">
        <f t="shared" si="13"/>
        <v>-1</v>
      </c>
      <c r="M54" s="74">
        <f t="shared" si="13"/>
        <v>0</v>
      </c>
      <c r="N54" s="149">
        <f t="shared" si="13"/>
        <v>-5</v>
      </c>
      <c r="O54" s="95">
        <f t="shared" si="21"/>
        <v>5</v>
      </c>
      <c r="P54" s="74">
        <f t="shared" si="21"/>
        <v>2</v>
      </c>
      <c r="Q54" s="74">
        <f t="shared" si="22"/>
        <v>0</v>
      </c>
      <c r="R54" s="74">
        <f t="shared" si="22"/>
        <v>-4</v>
      </c>
      <c r="S54" s="149">
        <f t="shared" si="23"/>
        <v>-9</v>
      </c>
      <c r="T54" s="149">
        <f t="shared" si="23"/>
        <v>-5</v>
      </c>
      <c r="U54" s="149">
        <f t="shared" si="24"/>
        <v>-5</v>
      </c>
      <c r="V54" s="149">
        <f t="shared" si="24"/>
        <v>-5</v>
      </c>
      <c r="W54" s="149">
        <f t="shared" si="25"/>
        <v>-5</v>
      </c>
      <c r="X54" s="149">
        <f t="shared" si="25"/>
        <v>-5</v>
      </c>
      <c r="Y54">
        <v>1</v>
      </c>
      <c r="Z54">
        <f t="shared" si="19"/>
        <v>11</v>
      </c>
    </row>
    <row r="55" spans="1:26" ht="15" thickBot="1">
      <c r="A55">
        <v>10</v>
      </c>
      <c r="B55" s="52" t="s">
        <v>83</v>
      </c>
      <c r="C55" s="74">
        <f t="shared" si="26"/>
        <v>-4</v>
      </c>
      <c r="D55" s="149">
        <f t="shared" si="26"/>
        <v>-15</v>
      </c>
      <c r="E55" s="149">
        <f t="shared" si="26"/>
        <v>-6</v>
      </c>
      <c r="F55" s="149">
        <f t="shared" si="27"/>
        <v>-10</v>
      </c>
      <c r="G55" s="95">
        <f t="shared" si="27"/>
        <v>5</v>
      </c>
      <c r="H55" s="74">
        <f t="shared" si="11"/>
        <v>-3</v>
      </c>
      <c r="I55" s="95">
        <f t="shared" si="11"/>
        <v>8</v>
      </c>
      <c r="J55" s="74">
        <f>J27-J41</f>
        <v>1</v>
      </c>
      <c r="K55" s="74">
        <f>K27-K41</f>
        <v>1</v>
      </c>
      <c r="L55" s="149">
        <f t="shared" si="13"/>
        <v>-5</v>
      </c>
      <c r="M55" s="74">
        <f t="shared" si="13"/>
        <v>3</v>
      </c>
      <c r="N55" s="149">
        <f>N27-N41</f>
        <v>-7</v>
      </c>
      <c r="O55" s="74">
        <f t="shared" si="21"/>
        <v>-1</v>
      </c>
      <c r="P55" s="74">
        <f t="shared" si="21"/>
        <v>2</v>
      </c>
      <c r="Q55" s="74">
        <f t="shared" si="22"/>
        <v>2</v>
      </c>
      <c r="R55" s="74">
        <f t="shared" si="22"/>
        <v>1</v>
      </c>
      <c r="S55" s="95">
        <f t="shared" si="23"/>
        <v>9</v>
      </c>
      <c r="T55" s="74">
        <f t="shared" si="23"/>
        <v>-2</v>
      </c>
      <c r="U55" s="74">
        <f t="shared" si="24"/>
        <v>1</v>
      </c>
      <c r="V55" s="74">
        <f t="shared" si="24"/>
        <v>2</v>
      </c>
      <c r="W55" s="95">
        <f t="shared" si="25"/>
        <v>5</v>
      </c>
      <c r="X55" s="74">
        <f t="shared" si="25"/>
        <v>-3</v>
      </c>
      <c r="Y55">
        <v>3</v>
      </c>
      <c r="Z55">
        <f t="shared" si="19"/>
        <v>6</v>
      </c>
    </row>
    <row r="56" spans="1:26" ht="15" thickBot="1">
      <c r="A56">
        <v>11</v>
      </c>
      <c r="B56" s="52" t="s">
        <v>84</v>
      </c>
      <c r="C56" s="149">
        <f t="shared" si="26"/>
        <v>-5</v>
      </c>
      <c r="D56" s="95">
        <f t="shared" si="26"/>
        <v>7</v>
      </c>
      <c r="E56" s="74">
        <f t="shared" si="26"/>
        <v>-4</v>
      </c>
      <c r="F56" s="95">
        <f t="shared" si="27"/>
        <v>10</v>
      </c>
      <c r="G56" s="74">
        <f t="shared" si="27"/>
        <v>3</v>
      </c>
      <c r="H56" s="95">
        <f t="shared" si="11"/>
        <v>5</v>
      </c>
      <c r="I56" s="74">
        <f t="shared" si="11"/>
        <v>1</v>
      </c>
      <c r="J56" s="95">
        <f t="shared" si="11"/>
        <v>5</v>
      </c>
      <c r="K56" s="74">
        <f>K28-K42</f>
        <v>-1</v>
      </c>
      <c r="L56" s="74">
        <f t="shared" si="13"/>
        <v>2</v>
      </c>
      <c r="M56" s="74">
        <f t="shared" si="13"/>
        <v>1</v>
      </c>
      <c r="N56" s="74">
        <f>N28-N42</f>
        <v>2</v>
      </c>
      <c r="O56" s="74">
        <f t="shared" si="21"/>
        <v>1</v>
      </c>
      <c r="P56" s="74">
        <f t="shared" si="21"/>
        <v>-2</v>
      </c>
      <c r="Q56" s="74">
        <f t="shared" si="22"/>
        <v>1</v>
      </c>
      <c r="R56" s="95">
        <f t="shared" si="22"/>
        <v>6</v>
      </c>
      <c r="S56" s="74">
        <f t="shared" si="23"/>
        <v>2</v>
      </c>
      <c r="T56" s="95">
        <f t="shared" si="23"/>
        <v>5</v>
      </c>
      <c r="U56" s="95">
        <f t="shared" si="24"/>
        <v>5</v>
      </c>
      <c r="V56" s="95">
        <f t="shared" si="24"/>
        <v>5</v>
      </c>
      <c r="W56" s="74">
        <f t="shared" si="25"/>
        <v>2</v>
      </c>
      <c r="X56" s="95">
        <f t="shared" si="25"/>
        <v>5</v>
      </c>
      <c r="Y56">
        <v>8</v>
      </c>
      <c r="Z56">
        <f t="shared" si="19"/>
        <v>1</v>
      </c>
    </row>
    <row r="57" spans="1:26" ht="15" thickBot="1">
      <c r="A57">
        <v>12</v>
      </c>
      <c r="B57" s="86" t="s">
        <v>169</v>
      </c>
      <c r="C57" s="149">
        <f t="shared" si="26"/>
        <v>-5</v>
      </c>
      <c r="D57" s="74">
        <f t="shared" si="26"/>
        <v>-4</v>
      </c>
      <c r="E57" s="74">
        <f t="shared" si="26"/>
        <v>-1</v>
      </c>
      <c r="F57" s="149">
        <f t="shared" si="27"/>
        <v>-5</v>
      </c>
      <c r="G57" s="149">
        <f t="shared" si="27"/>
        <v>-5</v>
      </c>
      <c r="H57" s="149">
        <f t="shared" si="11"/>
        <v>-5</v>
      </c>
      <c r="I57" s="74">
        <f t="shared" si="11"/>
        <v>2</v>
      </c>
      <c r="J57" s="74">
        <f>J29-J43</f>
        <v>-4</v>
      </c>
      <c r="K57" s="74">
        <f>K29-K43</f>
        <v>-2</v>
      </c>
      <c r="L57" s="74">
        <f t="shared" si="13"/>
        <v>3</v>
      </c>
      <c r="M57" s="95">
        <f t="shared" si="13"/>
        <v>5</v>
      </c>
      <c r="N57" s="149">
        <f>N29-N43</f>
        <v>-6</v>
      </c>
      <c r="O57" s="74">
        <f t="shared" si="21"/>
        <v>-2</v>
      </c>
      <c r="P57" s="74">
        <f t="shared" si="21"/>
        <v>0</v>
      </c>
      <c r="Q57" s="74">
        <f t="shared" si="22"/>
        <v>-2</v>
      </c>
      <c r="R57" s="149">
        <f t="shared" si="22"/>
        <v>-6</v>
      </c>
      <c r="S57" s="95">
        <f t="shared" si="23"/>
        <v>7</v>
      </c>
      <c r="T57" s="74">
        <f t="shared" si="23"/>
        <v>-2</v>
      </c>
      <c r="U57" s="74">
        <f t="shared" si="24"/>
        <v>-1</v>
      </c>
      <c r="V57" s="95">
        <f t="shared" si="24"/>
        <v>5</v>
      </c>
      <c r="W57" s="149">
        <f t="shared" si="25"/>
        <v>-5</v>
      </c>
      <c r="X57" s="149">
        <f t="shared" si="25"/>
        <v>-5</v>
      </c>
      <c r="Y57">
        <v>3</v>
      </c>
      <c r="Z57">
        <f t="shared" si="19"/>
        <v>6</v>
      </c>
    </row>
    <row r="58" spans="2:25" ht="12.75">
      <c r="B58" s="93" t="s">
        <v>57</v>
      </c>
      <c r="C58">
        <f>SUM(C46:C57)</f>
        <v>0</v>
      </c>
      <c r="D58">
        <f aca="true" t="shared" si="28" ref="D58:X58">SUM(D46:D57)</f>
        <v>0</v>
      </c>
      <c r="E58">
        <f t="shared" si="28"/>
        <v>0</v>
      </c>
      <c r="F58">
        <f t="shared" si="28"/>
        <v>0</v>
      </c>
      <c r="G58">
        <f t="shared" si="28"/>
        <v>0</v>
      </c>
      <c r="H58">
        <f t="shared" si="28"/>
        <v>0</v>
      </c>
      <c r="I58">
        <f t="shared" si="28"/>
        <v>0</v>
      </c>
      <c r="J58">
        <f t="shared" si="28"/>
        <v>0</v>
      </c>
      <c r="K58">
        <f t="shared" si="28"/>
        <v>0</v>
      </c>
      <c r="L58">
        <f t="shared" si="28"/>
        <v>0</v>
      </c>
      <c r="M58">
        <f t="shared" si="28"/>
        <v>0</v>
      </c>
      <c r="N58">
        <f t="shared" si="28"/>
        <v>0</v>
      </c>
      <c r="O58">
        <f t="shared" si="28"/>
        <v>0</v>
      </c>
      <c r="P58">
        <f t="shared" si="28"/>
        <v>0</v>
      </c>
      <c r="Q58">
        <f t="shared" si="28"/>
        <v>0</v>
      </c>
      <c r="R58">
        <f t="shared" si="28"/>
        <v>0</v>
      </c>
      <c r="S58">
        <f t="shared" si="28"/>
        <v>0</v>
      </c>
      <c r="T58">
        <f t="shared" si="28"/>
        <v>0</v>
      </c>
      <c r="U58">
        <f t="shared" si="28"/>
        <v>0</v>
      </c>
      <c r="V58">
        <f t="shared" si="28"/>
        <v>0</v>
      </c>
      <c r="W58">
        <f t="shared" si="28"/>
        <v>0</v>
      </c>
      <c r="X58">
        <f t="shared" si="28"/>
        <v>0</v>
      </c>
      <c r="Y58">
        <f>SUM(C58:X58)</f>
        <v>0</v>
      </c>
    </row>
    <row r="59" ht="14.25">
      <c r="B59" s="77"/>
    </row>
  </sheetData>
  <sheetProtection password="C66D" sheet="1" objects="1" scenarios="1" autoFilter="0"/>
  <autoFilter ref="A4:Z58"/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X150"/>
  <sheetViews>
    <sheetView workbookViewId="0" topLeftCell="A1">
      <pane xSplit="2" ySplit="5" topLeftCell="X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X27" sqref="X27"/>
    </sheetView>
  </sheetViews>
  <sheetFormatPr defaultColWidth="9.00390625" defaultRowHeight="12.75"/>
  <cols>
    <col min="1" max="1" width="21.25390625" style="0" customWidth="1"/>
    <col min="2" max="2" width="6.625" style="0" customWidth="1"/>
    <col min="3" max="24" width="3.625" style="0" customWidth="1"/>
  </cols>
  <sheetData>
    <row r="3" spans="3:24" ht="12.75">
      <c r="C3" s="106">
        <v>1</v>
      </c>
      <c r="D3" s="106">
        <v>2</v>
      </c>
      <c r="E3" s="106">
        <v>3</v>
      </c>
      <c r="F3" s="106">
        <v>4</v>
      </c>
      <c r="G3" s="106">
        <v>5</v>
      </c>
      <c r="H3" s="106">
        <v>6</v>
      </c>
      <c r="I3" s="106">
        <v>7</v>
      </c>
      <c r="J3" s="106">
        <v>8</v>
      </c>
      <c r="K3" s="106">
        <v>9</v>
      </c>
      <c r="L3" s="106">
        <v>10</v>
      </c>
      <c r="M3" s="106">
        <v>11</v>
      </c>
      <c r="N3" s="106">
        <v>12</v>
      </c>
      <c r="O3" s="106">
        <v>13</v>
      </c>
      <c r="P3" s="106">
        <v>14</v>
      </c>
      <c r="Q3" s="106">
        <v>15</v>
      </c>
      <c r="R3" s="106">
        <v>16</v>
      </c>
      <c r="S3" s="106">
        <v>17</v>
      </c>
      <c r="T3" s="106">
        <v>18</v>
      </c>
      <c r="U3" s="106">
        <v>19</v>
      </c>
      <c r="V3" s="106">
        <v>20</v>
      </c>
      <c r="W3" s="106">
        <v>21</v>
      </c>
      <c r="X3" s="106">
        <v>22</v>
      </c>
    </row>
    <row r="4" spans="3:24" ht="12.75">
      <c r="C4" s="106">
        <v>1</v>
      </c>
      <c r="D4" s="106">
        <v>2</v>
      </c>
      <c r="E4" s="106">
        <v>3</v>
      </c>
      <c r="F4" s="106">
        <v>4</v>
      </c>
      <c r="G4" s="106">
        <v>5</v>
      </c>
      <c r="H4" s="106">
        <v>6</v>
      </c>
      <c r="I4" s="106">
        <v>7</v>
      </c>
      <c r="J4" s="106">
        <v>8</v>
      </c>
      <c r="K4" s="106">
        <v>9</v>
      </c>
      <c r="L4" s="106">
        <v>10</v>
      </c>
      <c r="M4" s="106">
        <v>11</v>
      </c>
      <c r="N4" s="106">
        <v>12</v>
      </c>
      <c r="O4" s="106">
        <v>13</v>
      </c>
      <c r="P4" s="106">
        <v>14</v>
      </c>
      <c r="Q4" s="106">
        <v>15</v>
      </c>
      <c r="R4" s="106">
        <v>16</v>
      </c>
      <c r="S4" s="106">
        <v>17</v>
      </c>
      <c r="T4" s="106">
        <v>18</v>
      </c>
      <c r="U4" s="106">
        <v>19</v>
      </c>
      <c r="V4" s="106">
        <v>20</v>
      </c>
      <c r="W4" s="106">
        <v>21</v>
      </c>
      <c r="X4" s="106">
        <v>22</v>
      </c>
    </row>
    <row r="5" spans="1:24" ht="12.75">
      <c r="A5" s="107" t="s">
        <v>68</v>
      </c>
      <c r="B5">
        <f aca="true" t="shared" si="0" ref="B5:X5">SUM(B6+B20+B34+B48+B59+B72+B81+B92+B102+B110+B125+B135)</f>
        <v>498</v>
      </c>
      <c r="C5">
        <f t="shared" si="0"/>
        <v>6</v>
      </c>
      <c r="D5">
        <f t="shared" si="0"/>
        <v>4</v>
      </c>
      <c r="E5">
        <f t="shared" si="0"/>
        <v>11</v>
      </c>
      <c r="F5">
        <f t="shared" si="0"/>
        <v>41</v>
      </c>
      <c r="G5">
        <f t="shared" si="0"/>
        <v>21</v>
      </c>
      <c r="H5">
        <f t="shared" si="0"/>
        <v>21</v>
      </c>
      <c r="I5">
        <f t="shared" si="0"/>
        <v>33</v>
      </c>
      <c r="J5">
        <f t="shared" si="0"/>
        <v>31</v>
      </c>
      <c r="K5">
        <f t="shared" si="0"/>
        <v>26</v>
      </c>
      <c r="L5">
        <f t="shared" si="0"/>
        <v>32</v>
      </c>
      <c r="M5">
        <f t="shared" si="0"/>
        <v>33</v>
      </c>
      <c r="N5">
        <f t="shared" si="0"/>
        <v>29</v>
      </c>
      <c r="O5">
        <f t="shared" si="0"/>
        <v>31</v>
      </c>
      <c r="P5">
        <f t="shared" si="0"/>
        <v>26</v>
      </c>
      <c r="Q5">
        <f t="shared" si="0"/>
        <v>18</v>
      </c>
      <c r="R5">
        <f t="shared" si="0"/>
        <v>24</v>
      </c>
      <c r="S5">
        <f t="shared" si="0"/>
        <v>39</v>
      </c>
      <c r="T5">
        <f t="shared" si="0"/>
        <v>13</v>
      </c>
      <c r="U5">
        <f t="shared" si="0"/>
        <v>17</v>
      </c>
      <c r="V5">
        <f t="shared" si="0"/>
        <v>20</v>
      </c>
      <c r="W5">
        <f t="shared" si="0"/>
        <v>15</v>
      </c>
      <c r="X5">
        <f t="shared" si="0"/>
        <v>7</v>
      </c>
    </row>
    <row r="6" spans="1:24" s="100" customFormat="1" ht="15">
      <c r="A6" s="99" t="s">
        <v>78</v>
      </c>
      <c r="B6" s="102">
        <f aca="true" t="shared" si="1" ref="B6:B70">SUM(C6:X6)</f>
        <v>55</v>
      </c>
      <c r="C6" s="108">
        <f>SUM(C7:C19)</f>
        <v>0</v>
      </c>
      <c r="D6" s="100">
        <f>SUM(D7:D19)</f>
        <v>0</v>
      </c>
      <c r="E6" s="100">
        <f aca="true" t="shared" si="2" ref="E6:X6">SUM(E7:E19)</f>
        <v>5</v>
      </c>
      <c r="F6" s="100">
        <f t="shared" si="2"/>
        <v>0</v>
      </c>
      <c r="G6" s="100">
        <f t="shared" si="2"/>
        <v>2</v>
      </c>
      <c r="H6" s="100">
        <f t="shared" si="2"/>
        <v>0</v>
      </c>
      <c r="I6" s="100">
        <f t="shared" si="2"/>
        <v>3</v>
      </c>
      <c r="J6" s="100">
        <f t="shared" si="2"/>
        <v>4</v>
      </c>
      <c r="K6" s="100">
        <f t="shared" si="2"/>
        <v>3</v>
      </c>
      <c r="L6" s="100">
        <f t="shared" si="2"/>
        <v>2</v>
      </c>
      <c r="M6" s="100">
        <f t="shared" si="2"/>
        <v>4</v>
      </c>
      <c r="N6" s="100">
        <f t="shared" si="2"/>
        <v>10</v>
      </c>
      <c r="O6" s="100">
        <f t="shared" si="2"/>
        <v>3</v>
      </c>
      <c r="P6" s="100">
        <f t="shared" si="2"/>
        <v>3</v>
      </c>
      <c r="Q6" s="100">
        <f t="shared" si="2"/>
        <v>0</v>
      </c>
      <c r="R6" s="100">
        <f t="shared" si="2"/>
        <v>4</v>
      </c>
      <c r="S6" s="100">
        <f t="shared" si="2"/>
        <v>5</v>
      </c>
      <c r="T6" s="100">
        <f t="shared" si="2"/>
        <v>3</v>
      </c>
      <c r="U6" s="100">
        <f t="shared" si="2"/>
        <v>0</v>
      </c>
      <c r="V6" s="100">
        <f t="shared" si="2"/>
        <v>0</v>
      </c>
      <c r="W6" s="100">
        <f t="shared" si="2"/>
        <v>1</v>
      </c>
      <c r="X6" s="100">
        <f t="shared" si="2"/>
        <v>3</v>
      </c>
    </row>
    <row r="7" spans="1:20" ht="15">
      <c r="A7" s="98" t="s">
        <v>269</v>
      </c>
      <c r="B7" s="101">
        <f t="shared" si="1"/>
        <v>7</v>
      </c>
      <c r="C7" s="91"/>
      <c r="G7">
        <v>1</v>
      </c>
      <c r="J7">
        <v>1</v>
      </c>
      <c r="M7">
        <v>1</v>
      </c>
      <c r="N7">
        <v>1</v>
      </c>
      <c r="S7">
        <v>2</v>
      </c>
      <c r="T7">
        <v>1</v>
      </c>
    </row>
    <row r="8" spans="1:24" ht="15">
      <c r="A8" s="98" t="s">
        <v>139</v>
      </c>
      <c r="B8" s="101">
        <f t="shared" si="1"/>
        <v>9</v>
      </c>
      <c r="C8" s="91"/>
      <c r="E8">
        <v>1</v>
      </c>
      <c r="G8">
        <v>1</v>
      </c>
      <c r="I8">
        <v>1</v>
      </c>
      <c r="N8">
        <v>3</v>
      </c>
      <c r="R8">
        <v>2</v>
      </c>
      <c r="X8">
        <v>1</v>
      </c>
    </row>
    <row r="9" spans="1:14" ht="15">
      <c r="A9" s="98" t="s">
        <v>147</v>
      </c>
      <c r="B9" s="101">
        <f t="shared" si="1"/>
        <v>9</v>
      </c>
      <c r="C9" s="91"/>
      <c r="E9">
        <v>2</v>
      </c>
      <c r="I9">
        <v>1</v>
      </c>
      <c r="J9">
        <v>1</v>
      </c>
      <c r="L9">
        <v>1</v>
      </c>
      <c r="N9">
        <v>4</v>
      </c>
    </row>
    <row r="10" spans="1:24" ht="15">
      <c r="A10" s="98" t="s">
        <v>122</v>
      </c>
      <c r="B10" s="101">
        <f t="shared" si="1"/>
        <v>1</v>
      </c>
      <c r="C10" s="91"/>
      <c r="X10">
        <v>1</v>
      </c>
    </row>
    <row r="11" spans="1:24" ht="15">
      <c r="A11" s="98" t="s">
        <v>273</v>
      </c>
      <c r="B11" s="101">
        <f t="shared" si="1"/>
        <v>1</v>
      </c>
      <c r="C11" s="91"/>
      <c r="X11">
        <v>1</v>
      </c>
    </row>
    <row r="12" spans="1:5" ht="15">
      <c r="A12" s="98" t="s">
        <v>148</v>
      </c>
      <c r="B12" s="101">
        <f t="shared" si="1"/>
        <v>1</v>
      </c>
      <c r="C12" s="91"/>
      <c r="E12">
        <v>1</v>
      </c>
    </row>
    <row r="13" spans="1:15" ht="15">
      <c r="A13" s="98" t="s">
        <v>239</v>
      </c>
      <c r="B13" s="101">
        <f t="shared" si="1"/>
        <v>3</v>
      </c>
      <c r="C13" s="91"/>
      <c r="N13">
        <v>2</v>
      </c>
      <c r="O13">
        <v>1</v>
      </c>
    </row>
    <row r="14" spans="1:20" ht="15">
      <c r="A14" s="98" t="s">
        <v>149</v>
      </c>
      <c r="B14" s="101">
        <f t="shared" si="1"/>
        <v>7</v>
      </c>
      <c r="C14" s="91"/>
      <c r="E14">
        <v>1</v>
      </c>
      <c r="K14">
        <v>1</v>
      </c>
      <c r="M14">
        <v>1</v>
      </c>
      <c r="O14">
        <v>1</v>
      </c>
      <c r="S14">
        <v>2</v>
      </c>
      <c r="T14">
        <v>1</v>
      </c>
    </row>
    <row r="15" spans="1:16" ht="15">
      <c r="A15" s="98" t="s">
        <v>252</v>
      </c>
      <c r="B15" s="101">
        <f t="shared" si="1"/>
        <v>2</v>
      </c>
      <c r="C15" s="91"/>
      <c r="P15">
        <v>2</v>
      </c>
    </row>
    <row r="16" spans="1:9" ht="15">
      <c r="A16" s="98" t="s">
        <v>170</v>
      </c>
      <c r="B16" s="101">
        <f t="shared" si="1"/>
        <v>1</v>
      </c>
      <c r="C16" s="91"/>
      <c r="I16">
        <v>1</v>
      </c>
    </row>
    <row r="17" spans="1:19" ht="15">
      <c r="A17" s="98" t="s">
        <v>189</v>
      </c>
      <c r="B17" s="101">
        <f t="shared" si="1"/>
        <v>9</v>
      </c>
      <c r="C17" s="91"/>
      <c r="J17">
        <v>1</v>
      </c>
      <c r="K17">
        <v>2</v>
      </c>
      <c r="M17">
        <v>1</v>
      </c>
      <c r="O17">
        <v>1</v>
      </c>
      <c r="P17">
        <v>1</v>
      </c>
      <c r="R17">
        <v>2</v>
      </c>
      <c r="S17">
        <v>1</v>
      </c>
    </row>
    <row r="18" spans="1:20" ht="15">
      <c r="A18" s="98" t="s">
        <v>190</v>
      </c>
      <c r="B18" s="101">
        <f t="shared" si="1"/>
        <v>2</v>
      </c>
      <c r="C18" s="91"/>
      <c r="J18">
        <v>1</v>
      </c>
      <c r="T18">
        <v>1</v>
      </c>
    </row>
    <row r="19" spans="1:23" ht="15">
      <c r="A19" s="98" t="s">
        <v>210</v>
      </c>
      <c r="B19" s="101">
        <f t="shared" si="1"/>
        <v>3</v>
      </c>
      <c r="C19" s="91"/>
      <c r="L19">
        <v>1</v>
      </c>
      <c r="M19">
        <v>1</v>
      </c>
      <c r="W19">
        <v>1</v>
      </c>
    </row>
    <row r="20" spans="1:24" ht="15">
      <c r="A20" s="104" t="s">
        <v>75</v>
      </c>
      <c r="B20" s="102">
        <f t="shared" si="1"/>
        <v>78</v>
      </c>
      <c r="C20" s="108">
        <f>SUM(C21:C33)</f>
        <v>6</v>
      </c>
      <c r="D20" s="100">
        <f aca="true" t="shared" si="3" ref="D20:X20">SUM(D21:D33)</f>
        <v>4</v>
      </c>
      <c r="E20" s="100">
        <f t="shared" si="3"/>
        <v>0</v>
      </c>
      <c r="F20" s="100">
        <f t="shared" si="3"/>
        <v>8</v>
      </c>
      <c r="G20" s="100">
        <f t="shared" si="3"/>
        <v>2</v>
      </c>
      <c r="H20" s="100">
        <f t="shared" si="3"/>
        <v>0</v>
      </c>
      <c r="I20" s="100">
        <f t="shared" si="3"/>
        <v>10</v>
      </c>
      <c r="J20" s="100">
        <f t="shared" si="3"/>
        <v>4</v>
      </c>
      <c r="K20" s="100">
        <f t="shared" si="3"/>
        <v>3</v>
      </c>
      <c r="L20" s="100">
        <f t="shared" si="3"/>
        <v>1</v>
      </c>
      <c r="M20" s="100">
        <f t="shared" si="3"/>
        <v>2</v>
      </c>
      <c r="N20" s="100">
        <f t="shared" si="3"/>
        <v>9</v>
      </c>
      <c r="O20" s="100">
        <f t="shared" si="3"/>
        <v>7</v>
      </c>
      <c r="P20" s="100">
        <f t="shared" si="3"/>
        <v>2</v>
      </c>
      <c r="Q20" s="100">
        <f t="shared" si="3"/>
        <v>1</v>
      </c>
      <c r="R20" s="100">
        <f t="shared" si="3"/>
        <v>3</v>
      </c>
      <c r="S20" s="100">
        <f t="shared" si="3"/>
        <v>0</v>
      </c>
      <c r="T20" s="100">
        <f t="shared" si="3"/>
        <v>3</v>
      </c>
      <c r="U20" s="100">
        <f t="shared" si="3"/>
        <v>4</v>
      </c>
      <c r="V20" s="100">
        <f t="shared" si="3"/>
        <v>4</v>
      </c>
      <c r="W20" s="100">
        <f t="shared" si="3"/>
        <v>2</v>
      </c>
      <c r="X20" s="100">
        <f t="shared" si="3"/>
        <v>3</v>
      </c>
    </row>
    <row r="21" spans="1:24" ht="15">
      <c r="A21" s="103" t="s">
        <v>136</v>
      </c>
      <c r="B21" s="101">
        <f t="shared" si="1"/>
        <v>40</v>
      </c>
      <c r="C21" s="91">
        <v>5</v>
      </c>
      <c r="D21">
        <v>3</v>
      </c>
      <c r="F21">
        <v>6</v>
      </c>
      <c r="G21">
        <v>2</v>
      </c>
      <c r="I21">
        <v>7</v>
      </c>
      <c r="J21">
        <v>3</v>
      </c>
      <c r="K21">
        <v>1</v>
      </c>
      <c r="L21">
        <v>1</v>
      </c>
      <c r="N21">
        <v>3</v>
      </c>
      <c r="O21">
        <v>1</v>
      </c>
      <c r="R21">
        <v>1</v>
      </c>
      <c r="T21">
        <v>3</v>
      </c>
      <c r="V21">
        <v>2</v>
      </c>
      <c r="X21">
        <v>2</v>
      </c>
    </row>
    <row r="22" spans="1:15" ht="15">
      <c r="A22" s="103" t="s">
        <v>244</v>
      </c>
      <c r="B22" s="101">
        <f t="shared" si="1"/>
        <v>3</v>
      </c>
      <c r="C22" s="91"/>
      <c r="O22">
        <v>3</v>
      </c>
    </row>
    <row r="23" spans="1:6" ht="15">
      <c r="A23" s="103" t="s">
        <v>145</v>
      </c>
      <c r="B23" s="101">
        <f t="shared" si="1"/>
        <v>2</v>
      </c>
      <c r="C23" s="91"/>
      <c r="F23">
        <v>2</v>
      </c>
    </row>
    <row r="24" spans="1:23" ht="15">
      <c r="A24" s="103" t="s">
        <v>172</v>
      </c>
      <c r="B24" s="101">
        <f t="shared" si="1"/>
        <v>13</v>
      </c>
      <c r="C24" s="91"/>
      <c r="D24">
        <v>1</v>
      </c>
      <c r="I24">
        <v>2</v>
      </c>
      <c r="J24">
        <v>1</v>
      </c>
      <c r="N24">
        <v>1</v>
      </c>
      <c r="O24">
        <v>2</v>
      </c>
      <c r="P24">
        <v>2</v>
      </c>
      <c r="U24">
        <v>2</v>
      </c>
      <c r="V24">
        <v>1</v>
      </c>
      <c r="W24">
        <v>1</v>
      </c>
    </row>
    <row r="25" spans="1:22" ht="15">
      <c r="A25" s="103" t="s">
        <v>284</v>
      </c>
      <c r="B25" s="101">
        <f t="shared" si="1"/>
        <v>1</v>
      </c>
      <c r="C25" s="91"/>
      <c r="V25">
        <v>1</v>
      </c>
    </row>
    <row r="26" spans="1:24" ht="15">
      <c r="A26" s="103" t="s">
        <v>239</v>
      </c>
      <c r="B26" s="101">
        <f t="shared" si="1"/>
        <v>2</v>
      </c>
      <c r="C26" s="91"/>
      <c r="R26">
        <v>1</v>
      </c>
      <c r="X26">
        <v>1</v>
      </c>
    </row>
    <row r="27" spans="1:9" ht="15">
      <c r="A27" s="103" t="s">
        <v>173</v>
      </c>
      <c r="B27" s="101">
        <f t="shared" si="1"/>
        <v>1</v>
      </c>
      <c r="C27" s="91"/>
      <c r="I27">
        <v>1</v>
      </c>
    </row>
    <row r="28" spans="1:21" ht="15">
      <c r="A28" s="103" t="s">
        <v>197</v>
      </c>
      <c r="B28" s="101">
        <f t="shared" si="1"/>
        <v>4</v>
      </c>
      <c r="C28" s="91">
        <v>1</v>
      </c>
      <c r="O28">
        <v>1</v>
      </c>
      <c r="R28">
        <v>1</v>
      </c>
      <c r="U28">
        <v>1</v>
      </c>
    </row>
    <row r="29" spans="1:17" ht="15">
      <c r="A29" s="103" t="s">
        <v>201</v>
      </c>
      <c r="B29" s="101">
        <f t="shared" si="1"/>
        <v>2</v>
      </c>
      <c r="C29" s="91"/>
      <c r="K29">
        <v>1</v>
      </c>
      <c r="Q29">
        <v>1</v>
      </c>
    </row>
    <row r="30" spans="1:14" ht="15">
      <c r="A30" s="103" t="s">
        <v>202</v>
      </c>
      <c r="B30" s="101">
        <f t="shared" si="1"/>
        <v>2</v>
      </c>
      <c r="C30" s="91"/>
      <c r="K30">
        <v>1</v>
      </c>
      <c r="N30">
        <v>1</v>
      </c>
    </row>
    <row r="31" spans="1:14" ht="15">
      <c r="A31" s="103" t="s">
        <v>223</v>
      </c>
      <c r="B31" s="101">
        <f t="shared" si="1"/>
        <v>3</v>
      </c>
      <c r="C31" s="91"/>
      <c r="M31">
        <v>2</v>
      </c>
      <c r="N31">
        <v>1</v>
      </c>
    </row>
    <row r="32" spans="1:23" ht="15">
      <c r="A32" s="103" t="s">
        <v>280</v>
      </c>
      <c r="B32" s="101">
        <f t="shared" si="1"/>
        <v>2</v>
      </c>
      <c r="C32" s="91"/>
      <c r="U32">
        <v>1</v>
      </c>
      <c r="W32">
        <v>1</v>
      </c>
    </row>
    <row r="33" spans="1:14" ht="15">
      <c r="A33" s="103" t="s">
        <v>237</v>
      </c>
      <c r="B33" s="101">
        <f t="shared" si="1"/>
        <v>3</v>
      </c>
      <c r="C33" s="91"/>
      <c r="N33">
        <v>3</v>
      </c>
    </row>
    <row r="34" spans="1:24" ht="15">
      <c r="A34" s="104" t="s">
        <v>79</v>
      </c>
      <c r="B34" s="102">
        <f t="shared" si="1"/>
        <v>56</v>
      </c>
      <c r="C34" s="108">
        <f>SUM(C35:C47)</f>
        <v>0</v>
      </c>
      <c r="D34" s="100">
        <f aca="true" t="shared" si="4" ref="D34:X34">SUM(D35:D47)</f>
        <v>0</v>
      </c>
      <c r="E34" s="100">
        <f t="shared" si="4"/>
        <v>0</v>
      </c>
      <c r="F34" s="100">
        <f t="shared" si="4"/>
        <v>2</v>
      </c>
      <c r="G34" s="100">
        <f t="shared" si="4"/>
        <v>2</v>
      </c>
      <c r="H34" s="100">
        <f t="shared" si="4"/>
        <v>4</v>
      </c>
      <c r="I34" s="100">
        <f t="shared" si="4"/>
        <v>0</v>
      </c>
      <c r="J34" s="100">
        <f t="shared" si="4"/>
        <v>2</v>
      </c>
      <c r="K34" s="100">
        <f t="shared" si="4"/>
        <v>2</v>
      </c>
      <c r="L34" s="100">
        <f t="shared" si="4"/>
        <v>2</v>
      </c>
      <c r="M34" s="100">
        <f t="shared" si="4"/>
        <v>7</v>
      </c>
      <c r="N34" s="100">
        <f t="shared" si="4"/>
        <v>0</v>
      </c>
      <c r="O34" s="100">
        <f t="shared" si="4"/>
        <v>3</v>
      </c>
      <c r="P34" s="100">
        <f t="shared" si="4"/>
        <v>6</v>
      </c>
      <c r="Q34" s="100">
        <f t="shared" si="4"/>
        <v>0</v>
      </c>
      <c r="R34" s="100">
        <f t="shared" si="4"/>
        <v>2</v>
      </c>
      <c r="S34" s="100">
        <f t="shared" si="4"/>
        <v>10</v>
      </c>
      <c r="T34" s="100">
        <f t="shared" si="4"/>
        <v>4</v>
      </c>
      <c r="U34" s="100">
        <f t="shared" si="4"/>
        <v>5</v>
      </c>
      <c r="V34" s="100">
        <f t="shared" si="4"/>
        <v>2</v>
      </c>
      <c r="W34" s="100">
        <f t="shared" si="4"/>
        <v>3</v>
      </c>
      <c r="X34" s="100">
        <f t="shared" si="4"/>
        <v>0</v>
      </c>
    </row>
    <row r="35" spans="1:8" ht="15">
      <c r="A35" s="105" t="s">
        <v>128</v>
      </c>
      <c r="B35" s="101">
        <f t="shared" si="1"/>
        <v>1</v>
      </c>
      <c r="C35" s="91"/>
      <c r="H35">
        <v>1</v>
      </c>
    </row>
    <row r="36" spans="1:22" ht="15">
      <c r="A36" s="105" t="s">
        <v>258</v>
      </c>
      <c r="B36" s="101">
        <f t="shared" si="1"/>
        <v>5</v>
      </c>
      <c r="C36" s="91"/>
      <c r="P36">
        <v>1</v>
      </c>
      <c r="R36">
        <v>1</v>
      </c>
      <c r="T36">
        <v>1</v>
      </c>
      <c r="U36">
        <v>1</v>
      </c>
      <c r="V36">
        <v>1</v>
      </c>
    </row>
    <row r="37" spans="1:22" ht="15">
      <c r="A37" s="105" t="s">
        <v>275</v>
      </c>
      <c r="B37" s="101">
        <f t="shared" si="1"/>
        <v>3</v>
      </c>
      <c r="C37" s="91"/>
      <c r="S37">
        <v>1</v>
      </c>
      <c r="T37">
        <v>1</v>
      </c>
      <c r="V37">
        <v>1</v>
      </c>
    </row>
    <row r="38" spans="1:20" ht="15">
      <c r="A38" s="105" t="s">
        <v>278</v>
      </c>
      <c r="B38" s="101">
        <f t="shared" si="1"/>
        <v>1</v>
      </c>
      <c r="C38" s="91"/>
      <c r="T38">
        <v>1</v>
      </c>
    </row>
    <row r="39" spans="1:23" ht="15">
      <c r="A39" s="105" t="s">
        <v>292</v>
      </c>
      <c r="B39" s="101">
        <f t="shared" si="1"/>
        <v>1</v>
      </c>
      <c r="C39" s="91"/>
      <c r="W39">
        <v>1</v>
      </c>
    </row>
    <row r="40" spans="1:21" ht="15">
      <c r="A40" s="105" t="s">
        <v>246</v>
      </c>
      <c r="B40" s="101">
        <f t="shared" si="1"/>
        <v>10</v>
      </c>
      <c r="C40" s="91"/>
      <c r="O40">
        <v>1</v>
      </c>
      <c r="R40">
        <v>1</v>
      </c>
      <c r="S40">
        <v>5</v>
      </c>
      <c r="U40">
        <v>3</v>
      </c>
    </row>
    <row r="41" spans="1:23" ht="15">
      <c r="A41" s="105" t="s">
        <v>129</v>
      </c>
      <c r="B41" s="101">
        <f t="shared" si="1"/>
        <v>3</v>
      </c>
      <c r="C41" s="91"/>
      <c r="H41">
        <v>1</v>
      </c>
      <c r="T41">
        <v>1</v>
      </c>
      <c r="W41">
        <v>1</v>
      </c>
    </row>
    <row r="42" spans="1:19" ht="15">
      <c r="A42" s="105" t="s">
        <v>276</v>
      </c>
      <c r="B42" s="101">
        <f t="shared" si="1"/>
        <v>1</v>
      </c>
      <c r="C42" s="91"/>
      <c r="S42">
        <v>1</v>
      </c>
    </row>
    <row r="43" spans="1:21" ht="15">
      <c r="A43" s="105" t="s">
        <v>130</v>
      </c>
      <c r="B43" s="101">
        <f t="shared" si="1"/>
        <v>8</v>
      </c>
      <c r="C43" s="91"/>
      <c r="F43">
        <v>1</v>
      </c>
      <c r="H43">
        <v>2</v>
      </c>
      <c r="M43">
        <v>3</v>
      </c>
      <c r="S43">
        <v>1</v>
      </c>
      <c r="U43">
        <v>1</v>
      </c>
    </row>
    <row r="44" spans="1:19" ht="15">
      <c r="A44" s="105" t="s">
        <v>140</v>
      </c>
      <c r="B44" s="101">
        <f t="shared" si="1"/>
        <v>2</v>
      </c>
      <c r="C44" s="91"/>
      <c r="G44">
        <v>1</v>
      </c>
      <c r="S44">
        <v>1</v>
      </c>
    </row>
    <row r="45" spans="1:19" ht="15">
      <c r="A45" s="105" t="s">
        <v>154</v>
      </c>
      <c r="B45" s="101">
        <f t="shared" si="1"/>
        <v>6</v>
      </c>
      <c r="C45" s="91"/>
      <c r="F45">
        <v>1</v>
      </c>
      <c r="J45">
        <v>1</v>
      </c>
      <c r="L45">
        <v>2</v>
      </c>
      <c r="P45">
        <v>1</v>
      </c>
      <c r="S45">
        <v>1</v>
      </c>
    </row>
    <row r="46" spans="1:15" ht="15">
      <c r="A46" s="105" t="s">
        <v>203</v>
      </c>
      <c r="B46" s="101">
        <f t="shared" si="1"/>
        <v>3</v>
      </c>
      <c r="C46" s="91"/>
      <c r="K46">
        <v>1</v>
      </c>
      <c r="M46">
        <v>1</v>
      </c>
      <c r="O46">
        <v>1</v>
      </c>
    </row>
    <row r="47" spans="1:23" ht="15">
      <c r="A47" s="105" t="s">
        <v>141</v>
      </c>
      <c r="B47" s="101">
        <f t="shared" si="1"/>
        <v>12</v>
      </c>
      <c r="C47" s="91"/>
      <c r="G47">
        <v>1</v>
      </c>
      <c r="J47">
        <v>1</v>
      </c>
      <c r="K47">
        <v>1</v>
      </c>
      <c r="M47">
        <v>3</v>
      </c>
      <c r="O47">
        <v>1</v>
      </c>
      <c r="P47">
        <v>4</v>
      </c>
      <c r="W47">
        <v>1</v>
      </c>
    </row>
    <row r="48" spans="1:24" ht="15">
      <c r="A48" s="104" t="s">
        <v>84</v>
      </c>
      <c r="B48" s="102">
        <f t="shared" si="1"/>
        <v>56</v>
      </c>
      <c r="C48" s="108">
        <f>SUM(C49:C58)</f>
        <v>0</v>
      </c>
      <c r="D48" s="100">
        <f aca="true" t="shared" si="5" ref="D48:X48">SUM(D49:D58)</f>
        <v>0</v>
      </c>
      <c r="E48" s="100">
        <f t="shared" si="5"/>
        <v>1</v>
      </c>
      <c r="F48" s="100">
        <f t="shared" si="5"/>
        <v>11</v>
      </c>
      <c r="G48" s="100">
        <f t="shared" si="5"/>
        <v>3</v>
      </c>
      <c r="H48" s="100">
        <f t="shared" si="5"/>
        <v>0</v>
      </c>
      <c r="I48" s="100">
        <f t="shared" si="5"/>
        <v>2</v>
      </c>
      <c r="J48" s="100">
        <f t="shared" si="5"/>
        <v>0</v>
      </c>
      <c r="K48" s="100">
        <f t="shared" si="5"/>
        <v>0</v>
      </c>
      <c r="L48" s="100">
        <f t="shared" si="5"/>
        <v>4</v>
      </c>
      <c r="M48" s="100">
        <f t="shared" si="5"/>
        <v>3</v>
      </c>
      <c r="N48" s="100">
        <f t="shared" si="5"/>
        <v>3</v>
      </c>
      <c r="O48" s="100">
        <f t="shared" si="5"/>
        <v>4</v>
      </c>
      <c r="P48" s="100">
        <f t="shared" si="5"/>
        <v>1</v>
      </c>
      <c r="Q48" s="100">
        <f t="shared" si="5"/>
        <v>2</v>
      </c>
      <c r="R48" s="100">
        <f t="shared" si="5"/>
        <v>8</v>
      </c>
      <c r="S48" s="100">
        <f t="shared" si="5"/>
        <v>3</v>
      </c>
      <c r="T48" s="100">
        <f t="shared" si="5"/>
        <v>0</v>
      </c>
      <c r="U48" s="100">
        <f t="shared" si="5"/>
        <v>0</v>
      </c>
      <c r="V48" s="100">
        <f t="shared" si="5"/>
        <v>6</v>
      </c>
      <c r="W48" s="100">
        <f t="shared" si="5"/>
        <v>5</v>
      </c>
      <c r="X48" s="100">
        <f t="shared" si="5"/>
        <v>0</v>
      </c>
    </row>
    <row r="49" spans="1:7" ht="15">
      <c r="A49" s="105" t="s">
        <v>133</v>
      </c>
      <c r="B49" s="101">
        <f t="shared" si="1"/>
        <v>2</v>
      </c>
      <c r="C49" s="91"/>
      <c r="F49">
        <v>1</v>
      </c>
      <c r="G49">
        <v>1</v>
      </c>
    </row>
    <row r="50" spans="1:23" ht="15">
      <c r="A50" s="105" t="s">
        <v>134</v>
      </c>
      <c r="B50" s="101">
        <f t="shared" si="1"/>
        <v>24</v>
      </c>
      <c r="C50" s="91"/>
      <c r="F50">
        <v>4</v>
      </c>
      <c r="G50">
        <v>1</v>
      </c>
      <c r="I50">
        <v>1</v>
      </c>
      <c r="L50">
        <v>4</v>
      </c>
      <c r="M50">
        <v>3</v>
      </c>
      <c r="O50">
        <v>2</v>
      </c>
      <c r="R50">
        <v>3</v>
      </c>
      <c r="S50">
        <v>2</v>
      </c>
      <c r="V50">
        <v>2</v>
      </c>
      <c r="W50">
        <v>2</v>
      </c>
    </row>
    <row r="51" spans="1:23" ht="15">
      <c r="A51" s="105" t="s">
        <v>213</v>
      </c>
      <c r="B51" s="101">
        <f t="shared" si="1"/>
        <v>2</v>
      </c>
      <c r="C51" s="91"/>
      <c r="W51">
        <v>2</v>
      </c>
    </row>
    <row r="52" spans="1:15" ht="15">
      <c r="A52" s="105" t="s">
        <v>238</v>
      </c>
      <c r="B52" s="101">
        <f t="shared" si="1"/>
        <v>3</v>
      </c>
      <c r="C52" s="91"/>
      <c r="N52">
        <v>2</v>
      </c>
      <c r="O52">
        <v>1</v>
      </c>
    </row>
    <row r="53" spans="1:22" ht="15">
      <c r="A53" s="105" t="s">
        <v>135</v>
      </c>
      <c r="B53" s="101">
        <f t="shared" si="1"/>
        <v>9</v>
      </c>
      <c r="C53" s="91"/>
      <c r="F53">
        <v>1</v>
      </c>
      <c r="G53">
        <v>1</v>
      </c>
      <c r="I53">
        <v>1</v>
      </c>
      <c r="O53">
        <v>1</v>
      </c>
      <c r="Q53">
        <v>1</v>
      </c>
      <c r="R53">
        <v>2</v>
      </c>
      <c r="V53">
        <v>2</v>
      </c>
    </row>
    <row r="54" spans="1:5" ht="15">
      <c r="A54" s="105" t="s">
        <v>150</v>
      </c>
      <c r="B54" s="101">
        <f t="shared" si="1"/>
        <v>1</v>
      </c>
      <c r="C54" s="91"/>
      <c r="E54">
        <v>1</v>
      </c>
    </row>
    <row r="55" spans="1:6" ht="15">
      <c r="A55" s="105" t="s">
        <v>156</v>
      </c>
      <c r="B55" s="101">
        <f t="shared" si="1"/>
        <v>1</v>
      </c>
      <c r="C55" s="91"/>
      <c r="F55">
        <v>1</v>
      </c>
    </row>
    <row r="56" spans="1:23" ht="15">
      <c r="A56" s="105" t="s">
        <v>157</v>
      </c>
      <c r="B56" s="101">
        <f t="shared" si="1"/>
        <v>12</v>
      </c>
      <c r="C56" s="91"/>
      <c r="F56">
        <v>3</v>
      </c>
      <c r="N56">
        <v>1</v>
      </c>
      <c r="P56">
        <v>1</v>
      </c>
      <c r="R56">
        <v>3</v>
      </c>
      <c r="S56">
        <v>1</v>
      </c>
      <c r="V56">
        <v>2</v>
      </c>
      <c r="W56">
        <v>1</v>
      </c>
    </row>
    <row r="57" spans="1:17" ht="15">
      <c r="A57" s="105" t="s">
        <v>253</v>
      </c>
      <c r="B57" s="101">
        <f t="shared" si="1"/>
        <v>1</v>
      </c>
      <c r="C57" s="91"/>
      <c r="Q57">
        <v>1</v>
      </c>
    </row>
    <row r="58" spans="1:6" ht="15">
      <c r="A58" s="105" t="s">
        <v>158</v>
      </c>
      <c r="B58" s="101">
        <f t="shared" si="1"/>
        <v>1</v>
      </c>
      <c r="C58" s="91"/>
      <c r="F58">
        <v>1</v>
      </c>
    </row>
    <row r="59" spans="1:24" ht="15">
      <c r="A59" s="104" t="s">
        <v>77</v>
      </c>
      <c r="B59" s="102">
        <f t="shared" si="1"/>
        <v>54</v>
      </c>
      <c r="C59" s="108">
        <f>SUM(C60:C71)</f>
        <v>0</v>
      </c>
      <c r="D59" s="100">
        <f aca="true" t="shared" si="6" ref="D59:X59">SUM(D60:D71)</f>
        <v>0</v>
      </c>
      <c r="E59" s="100">
        <f t="shared" si="6"/>
        <v>3</v>
      </c>
      <c r="F59" s="100">
        <f>SUM(F60:F71)</f>
        <v>5</v>
      </c>
      <c r="G59" s="100">
        <f t="shared" si="6"/>
        <v>7</v>
      </c>
      <c r="H59" s="100">
        <f t="shared" si="6"/>
        <v>4</v>
      </c>
      <c r="I59" s="100">
        <f t="shared" si="6"/>
        <v>2</v>
      </c>
      <c r="J59" s="100">
        <f t="shared" si="6"/>
        <v>9</v>
      </c>
      <c r="K59" s="100">
        <f t="shared" si="6"/>
        <v>3</v>
      </c>
      <c r="L59" s="100">
        <f t="shared" si="6"/>
        <v>5</v>
      </c>
      <c r="M59" s="100">
        <f t="shared" si="6"/>
        <v>3</v>
      </c>
      <c r="N59" s="100">
        <f t="shared" si="6"/>
        <v>1</v>
      </c>
      <c r="O59" s="100">
        <f t="shared" si="6"/>
        <v>4</v>
      </c>
      <c r="P59" s="100">
        <f t="shared" si="6"/>
        <v>2</v>
      </c>
      <c r="Q59" s="100">
        <f t="shared" si="6"/>
        <v>3</v>
      </c>
      <c r="R59" s="100">
        <f t="shared" si="6"/>
        <v>0</v>
      </c>
      <c r="S59" s="100">
        <f t="shared" si="6"/>
        <v>1</v>
      </c>
      <c r="T59" s="100">
        <f t="shared" si="6"/>
        <v>0</v>
      </c>
      <c r="U59" s="100">
        <f t="shared" si="6"/>
        <v>0</v>
      </c>
      <c r="V59" s="100">
        <f t="shared" si="6"/>
        <v>1</v>
      </c>
      <c r="W59" s="100">
        <f t="shared" si="6"/>
        <v>0</v>
      </c>
      <c r="X59" s="100">
        <f t="shared" si="6"/>
        <v>1</v>
      </c>
    </row>
    <row r="60" spans="1:24" ht="15">
      <c r="A60" s="103" t="s">
        <v>127</v>
      </c>
      <c r="B60" s="101">
        <f t="shared" si="1"/>
        <v>23</v>
      </c>
      <c r="C60" s="91"/>
      <c r="F60">
        <v>2</v>
      </c>
      <c r="G60">
        <v>4</v>
      </c>
      <c r="H60">
        <v>2</v>
      </c>
      <c r="J60">
        <v>4</v>
      </c>
      <c r="K60">
        <v>1</v>
      </c>
      <c r="M60">
        <v>1</v>
      </c>
      <c r="N60">
        <v>1</v>
      </c>
      <c r="O60">
        <v>2</v>
      </c>
      <c r="P60">
        <v>2</v>
      </c>
      <c r="Q60">
        <v>1</v>
      </c>
      <c r="S60">
        <v>1</v>
      </c>
      <c r="V60">
        <v>1</v>
      </c>
      <c r="X60">
        <v>1</v>
      </c>
    </row>
    <row r="61" spans="1:15" ht="15">
      <c r="A61" s="103" t="s">
        <v>150</v>
      </c>
      <c r="B61" s="101">
        <f t="shared" si="1"/>
        <v>2</v>
      </c>
      <c r="C61" s="91"/>
      <c r="O61">
        <v>2</v>
      </c>
    </row>
    <row r="62" spans="1:13" ht="15">
      <c r="A62" s="103" t="s">
        <v>224</v>
      </c>
      <c r="B62" s="101">
        <f t="shared" si="1"/>
        <v>1</v>
      </c>
      <c r="C62" s="91"/>
      <c r="M62">
        <v>1</v>
      </c>
    </row>
    <row r="63" spans="1:17" ht="15">
      <c r="A63" s="103" t="s">
        <v>67</v>
      </c>
      <c r="B63" s="101">
        <f t="shared" si="1"/>
        <v>4</v>
      </c>
      <c r="C63" s="91"/>
      <c r="F63">
        <v>1</v>
      </c>
      <c r="G63">
        <v>1</v>
      </c>
      <c r="L63">
        <v>1</v>
      </c>
      <c r="Q63">
        <v>1</v>
      </c>
    </row>
    <row r="64" spans="1:7" ht="15">
      <c r="A64" s="103" t="s">
        <v>137</v>
      </c>
      <c r="B64" s="101">
        <f t="shared" si="1"/>
        <v>1</v>
      </c>
      <c r="C64" s="91"/>
      <c r="G64">
        <v>1</v>
      </c>
    </row>
    <row r="65" spans="1:5" ht="15">
      <c r="A65" s="103" t="s">
        <v>151</v>
      </c>
      <c r="B65" s="101">
        <f t="shared" si="1"/>
        <v>2</v>
      </c>
      <c r="C65" s="91"/>
      <c r="E65">
        <v>2</v>
      </c>
    </row>
    <row r="66" spans="1:5" ht="15">
      <c r="A66" s="103" t="s">
        <v>152</v>
      </c>
      <c r="B66" s="101">
        <f t="shared" si="1"/>
        <v>1</v>
      </c>
      <c r="C66" s="91"/>
      <c r="E66">
        <v>1</v>
      </c>
    </row>
    <row r="67" spans="1:11" ht="15">
      <c r="A67" s="103" t="s">
        <v>160</v>
      </c>
      <c r="B67" s="101">
        <f t="shared" si="1"/>
        <v>2</v>
      </c>
      <c r="C67" s="91"/>
      <c r="F67">
        <v>1</v>
      </c>
      <c r="K67">
        <v>1</v>
      </c>
    </row>
    <row r="68" spans="1:9" ht="15">
      <c r="A68" s="103" t="s">
        <v>161</v>
      </c>
      <c r="B68" s="101">
        <f t="shared" si="1"/>
        <v>2</v>
      </c>
      <c r="C68" s="91"/>
      <c r="F68">
        <v>1</v>
      </c>
      <c r="I68">
        <v>1</v>
      </c>
    </row>
    <row r="69" spans="1:17" ht="15">
      <c r="A69" s="103" t="s">
        <v>171</v>
      </c>
      <c r="B69" s="101">
        <f t="shared" si="1"/>
        <v>3</v>
      </c>
      <c r="C69" s="91"/>
      <c r="I69">
        <v>1</v>
      </c>
      <c r="M69">
        <v>1</v>
      </c>
      <c r="Q69">
        <v>1</v>
      </c>
    </row>
    <row r="70" spans="1:12" ht="15">
      <c r="A70" s="103" t="s">
        <v>186</v>
      </c>
      <c r="B70" s="101">
        <f t="shared" si="1"/>
        <v>8</v>
      </c>
      <c r="C70" s="91"/>
      <c r="J70">
        <v>4</v>
      </c>
      <c r="K70">
        <v>1</v>
      </c>
      <c r="L70">
        <v>3</v>
      </c>
    </row>
    <row r="71" spans="1:12" ht="15">
      <c r="A71" s="103" t="s">
        <v>70</v>
      </c>
      <c r="B71" s="101">
        <f aca="true" t="shared" si="7" ref="B71:B150">SUM(C71:X71)</f>
        <v>5</v>
      </c>
      <c r="C71" s="91"/>
      <c r="G71">
        <v>1</v>
      </c>
      <c r="H71">
        <v>2</v>
      </c>
      <c r="J71">
        <v>1</v>
      </c>
      <c r="L71">
        <v>1</v>
      </c>
    </row>
    <row r="72" spans="1:24" ht="15">
      <c r="A72" s="104" t="s">
        <v>80</v>
      </c>
      <c r="B72" s="102">
        <f t="shared" si="7"/>
        <v>31</v>
      </c>
      <c r="C72" s="108">
        <f>SUM(C73:C80)</f>
        <v>0</v>
      </c>
      <c r="D72" s="100">
        <f aca="true" t="shared" si="8" ref="D72:X72">SUM(D73:D80)</f>
        <v>0</v>
      </c>
      <c r="E72" s="100">
        <f t="shared" si="8"/>
        <v>0</v>
      </c>
      <c r="F72" s="100">
        <f t="shared" si="8"/>
        <v>6</v>
      </c>
      <c r="G72" s="100">
        <f t="shared" si="8"/>
        <v>2</v>
      </c>
      <c r="H72" s="100">
        <f t="shared" si="8"/>
        <v>5</v>
      </c>
      <c r="I72" s="100">
        <f t="shared" si="8"/>
        <v>1</v>
      </c>
      <c r="J72" s="100">
        <f t="shared" si="8"/>
        <v>4</v>
      </c>
      <c r="K72" s="100">
        <f t="shared" si="8"/>
        <v>0</v>
      </c>
      <c r="L72" s="100">
        <f t="shared" si="8"/>
        <v>3</v>
      </c>
      <c r="M72" s="100">
        <f t="shared" si="8"/>
        <v>1</v>
      </c>
      <c r="N72" s="100">
        <f t="shared" si="8"/>
        <v>0</v>
      </c>
      <c r="O72" s="100">
        <f t="shared" si="8"/>
        <v>0</v>
      </c>
      <c r="P72" s="100">
        <f t="shared" si="8"/>
        <v>1</v>
      </c>
      <c r="Q72" s="100">
        <f t="shared" si="8"/>
        <v>3</v>
      </c>
      <c r="R72" s="100">
        <f t="shared" si="8"/>
        <v>1</v>
      </c>
      <c r="S72" s="100">
        <f t="shared" si="8"/>
        <v>1</v>
      </c>
      <c r="T72" s="100">
        <f t="shared" si="8"/>
        <v>0</v>
      </c>
      <c r="U72" s="100">
        <f t="shared" si="8"/>
        <v>3</v>
      </c>
      <c r="V72" s="100">
        <f t="shared" si="8"/>
        <v>0</v>
      </c>
      <c r="W72" s="100">
        <f t="shared" si="8"/>
        <v>0</v>
      </c>
      <c r="X72" s="100">
        <f t="shared" si="8"/>
        <v>0</v>
      </c>
    </row>
    <row r="73" spans="1:21" ht="15">
      <c r="A73" s="103" t="s">
        <v>122</v>
      </c>
      <c r="B73" s="101">
        <f t="shared" si="7"/>
        <v>21</v>
      </c>
      <c r="C73" s="91"/>
      <c r="F73">
        <v>5</v>
      </c>
      <c r="G73">
        <v>2</v>
      </c>
      <c r="H73">
        <v>3</v>
      </c>
      <c r="I73">
        <v>1</v>
      </c>
      <c r="J73">
        <v>2</v>
      </c>
      <c r="L73">
        <v>1</v>
      </c>
      <c r="P73">
        <v>1</v>
      </c>
      <c r="Q73">
        <v>2</v>
      </c>
      <c r="R73">
        <v>1</v>
      </c>
      <c r="U73">
        <v>3</v>
      </c>
    </row>
    <row r="74" spans="1:8" ht="15">
      <c r="A74" s="103" t="s">
        <v>123</v>
      </c>
      <c r="B74" s="101">
        <f t="shared" si="7"/>
        <v>1</v>
      </c>
      <c r="C74" s="91"/>
      <c r="H74">
        <v>1</v>
      </c>
    </row>
    <row r="75" spans="1:8" ht="15">
      <c r="A75" s="103" t="s">
        <v>124</v>
      </c>
      <c r="B75" s="101">
        <f t="shared" si="7"/>
        <v>2</v>
      </c>
      <c r="C75" s="91"/>
      <c r="F75">
        <v>1</v>
      </c>
      <c r="H75">
        <v>1</v>
      </c>
    </row>
    <row r="76" spans="1:10" ht="15">
      <c r="A76" s="103" t="s">
        <v>187</v>
      </c>
      <c r="B76" s="101">
        <f t="shared" si="7"/>
        <v>1</v>
      </c>
      <c r="C76" s="91"/>
      <c r="J76">
        <v>1</v>
      </c>
    </row>
    <row r="77" spans="1:17" ht="15">
      <c r="A77" s="103" t="s">
        <v>227</v>
      </c>
      <c r="B77" s="101">
        <f t="shared" si="7"/>
        <v>2</v>
      </c>
      <c r="C77" s="91"/>
      <c r="M77">
        <v>1</v>
      </c>
      <c r="Q77">
        <v>1</v>
      </c>
    </row>
    <row r="78" spans="1:12" ht="15">
      <c r="A78" s="103" t="s">
        <v>150</v>
      </c>
      <c r="B78" s="101">
        <f t="shared" si="7"/>
        <v>1</v>
      </c>
      <c r="C78" s="91"/>
      <c r="L78">
        <v>1</v>
      </c>
    </row>
    <row r="79" spans="1:19" ht="15">
      <c r="A79" s="103" t="s">
        <v>212</v>
      </c>
      <c r="B79" s="101">
        <f t="shared" si="7"/>
        <v>2</v>
      </c>
      <c r="C79" s="91"/>
      <c r="L79">
        <v>1</v>
      </c>
      <c r="S79">
        <v>1</v>
      </c>
    </row>
    <row r="80" spans="1:10" ht="15">
      <c r="A80" s="103" t="s">
        <v>188</v>
      </c>
      <c r="B80" s="101">
        <f t="shared" si="7"/>
        <v>1</v>
      </c>
      <c r="C80" s="91"/>
      <c r="J80">
        <v>1</v>
      </c>
    </row>
    <row r="81" spans="1:24" ht="15">
      <c r="A81" s="104" t="s">
        <v>74</v>
      </c>
      <c r="B81" s="102">
        <f t="shared" si="7"/>
        <v>20</v>
      </c>
      <c r="C81" s="108">
        <f>SUM(C82:C91)</f>
        <v>0</v>
      </c>
      <c r="D81" s="100">
        <f aca="true" t="shared" si="9" ref="D81:X81">SUM(D82:D91)</f>
        <v>0</v>
      </c>
      <c r="E81" s="100">
        <f t="shared" si="9"/>
        <v>0</v>
      </c>
      <c r="F81" s="100">
        <f t="shared" si="9"/>
        <v>0</v>
      </c>
      <c r="G81" s="100">
        <f t="shared" si="9"/>
        <v>1</v>
      </c>
      <c r="H81" s="100">
        <f t="shared" si="9"/>
        <v>3</v>
      </c>
      <c r="I81" s="100">
        <f t="shared" si="9"/>
        <v>2</v>
      </c>
      <c r="J81" s="100">
        <f t="shared" si="9"/>
        <v>2</v>
      </c>
      <c r="K81" s="100">
        <f t="shared" si="9"/>
        <v>4</v>
      </c>
      <c r="L81" s="100">
        <f t="shared" si="9"/>
        <v>8</v>
      </c>
      <c r="M81" s="100">
        <f t="shared" si="9"/>
        <v>0</v>
      </c>
      <c r="N81" s="100">
        <f t="shared" si="9"/>
        <v>0</v>
      </c>
      <c r="O81" s="100">
        <f t="shared" si="9"/>
        <v>0</v>
      </c>
      <c r="P81" s="100">
        <f t="shared" si="9"/>
        <v>0</v>
      </c>
      <c r="Q81" s="100">
        <f t="shared" si="9"/>
        <v>0</v>
      </c>
      <c r="R81" s="100">
        <f t="shared" si="9"/>
        <v>0</v>
      </c>
      <c r="S81" s="100">
        <f t="shared" si="9"/>
        <v>0</v>
      </c>
      <c r="T81" s="100">
        <f t="shared" si="9"/>
        <v>0</v>
      </c>
      <c r="U81" s="100">
        <f t="shared" si="9"/>
        <v>0</v>
      </c>
      <c r="V81" s="100">
        <f t="shared" si="9"/>
        <v>0</v>
      </c>
      <c r="W81" s="100">
        <f t="shared" si="9"/>
        <v>0</v>
      </c>
      <c r="X81" s="100">
        <f t="shared" si="9"/>
        <v>0</v>
      </c>
    </row>
    <row r="82" spans="1:8" ht="15">
      <c r="A82" s="103" t="s">
        <v>125</v>
      </c>
      <c r="B82" s="101">
        <f t="shared" si="7"/>
        <v>2</v>
      </c>
      <c r="H82">
        <v>2</v>
      </c>
    </row>
    <row r="83" spans="1:12" ht="15">
      <c r="A83" s="103" t="s">
        <v>211</v>
      </c>
      <c r="B83" s="101">
        <f t="shared" si="7"/>
        <v>2</v>
      </c>
      <c r="L83">
        <v>2</v>
      </c>
    </row>
    <row r="84" spans="1:10" ht="15">
      <c r="A84" s="103" t="s">
        <v>143</v>
      </c>
      <c r="B84" s="101">
        <f t="shared" si="7"/>
        <v>1</v>
      </c>
      <c r="J84">
        <v>1</v>
      </c>
    </row>
    <row r="85" spans="1:8" ht="15">
      <c r="A85" s="103" t="s">
        <v>66</v>
      </c>
      <c r="B85" s="101">
        <f t="shared" si="7"/>
        <v>1</v>
      </c>
      <c r="H85">
        <v>1</v>
      </c>
    </row>
    <row r="86" spans="1:11" ht="15">
      <c r="A86" s="103" t="s">
        <v>142</v>
      </c>
      <c r="B86" s="101">
        <f t="shared" si="7"/>
        <v>3</v>
      </c>
      <c r="G86">
        <v>1</v>
      </c>
      <c r="K86">
        <v>2</v>
      </c>
    </row>
    <row r="87" spans="1:12" ht="15">
      <c r="A87" s="103" t="s">
        <v>69</v>
      </c>
      <c r="B87" s="101">
        <f t="shared" si="7"/>
        <v>4</v>
      </c>
      <c r="I87">
        <v>1</v>
      </c>
      <c r="L87">
        <v>3</v>
      </c>
    </row>
    <row r="88" spans="1:12" ht="15">
      <c r="A88" s="103" t="s">
        <v>145</v>
      </c>
      <c r="B88" s="101">
        <f t="shared" si="7"/>
        <v>1</v>
      </c>
      <c r="L88">
        <v>1</v>
      </c>
    </row>
    <row r="89" spans="1:12" ht="15">
      <c r="A89" s="103" t="s">
        <v>172</v>
      </c>
      <c r="B89" s="101">
        <f t="shared" si="7"/>
        <v>1</v>
      </c>
      <c r="L89">
        <v>1</v>
      </c>
    </row>
    <row r="90" spans="1:12" ht="15">
      <c r="A90" s="103" t="s">
        <v>214</v>
      </c>
      <c r="B90" s="101">
        <f t="shared" si="7"/>
        <v>1</v>
      </c>
      <c r="L90">
        <v>1</v>
      </c>
    </row>
    <row r="91" spans="1:11" ht="15">
      <c r="A91" s="103" t="s">
        <v>174</v>
      </c>
      <c r="B91" s="101">
        <f t="shared" si="7"/>
        <v>4</v>
      </c>
      <c r="I91">
        <v>1</v>
      </c>
      <c r="J91">
        <v>1</v>
      </c>
      <c r="K91">
        <v>2</v>
      </c>
    </row>
    <row r="92" spans="1:24" ht="15">
      <c r="A92" s="104" t="s">
        <v>76</v>
      </c>
      <c r="B92" s="102">
        <f t="shared" si="7"/>
        <v>24</v>
      </c>
      <c r="C92" s="100">
        <f>SUM(C93:C101)</f>
        <v>0</v>
      </c>
      <c r="D92" s="100">
        <f aca="true" t="shared" si="10" ref="D92:X92">SUM(D93:D101)</f>
        <v>0</v>
      </c>
      <c r="E92" s="100">
        <f t="shared" si="10"/>
        <v>0</v>
      </c>
      <c r="F92" s="100">
        <f t="shared" si="10"/>
        <v>7</v>
      </c>
      <c r="G92" s="100">
        <f t="shared" si="10"/>
        <v>0</v>
      </c>
      <c r="H92" s="100">
        <f t="shared" si="10"/>
        <v>2</v>
      </c>
      <c r="I92" s="100">
        <f t="shared" si="10"/>
        <v>1</v>
      </c>
      <c r="J92" s="100">
        <f t="shared" si="10"/>
        <v>2</v>
      </c>
      <c r="K92" s="100">
        <f t="shared" si="10"/>
        <v>1</v>
      </c>
      <c r="L92" s="100">
        <f t="shared" si="10"/>
        <v>0</v>
      </c>
      <c r="M92" s="100">
        <f t="shared" si="10"/>
        <v>3</v>
      </c>
      <c r="N92" s="100">
        <f t="shared" si="10"/>
        <v>0</v>
      </c>
      <c r="O92" s="100">
        <f t="shared" si="10"/>
        <v>1</v>
      </c>
      <c r="P92" s="100">
        <f t="shared" si="10"/>
        <v>0</v>
      </c>
      <c r="Q92" s="100">
        <f t="shared" si="10"/>
        <v>2</v>
      </c>
      <c r="R92" s="100">
        <f t="shared" si="10"/>
        <v>2</v>
      </c>
      <c r="S92" s="100">
        <f t="shared" si="10"/>
        <v>1</v>
      </c>
      <c r="T92" s="100">
        <f t="shared" si="10"/>
        <v>0</v>
      </c>
      <c r="U92" s="100">
        <f t="shared" si="10"/>
        <v>1</v>
      </c>
      <c r="V92" s="100">
        <f t="shared" si="10"/>
        <v>1</v>
      </c>
      <c r="W92" s="100">
        <f t="shared" si="10"/>
        <v>0</v>
      </c>
      <c r="X92" s="100">
        <f t="shared" si="10"/>
        <v>0</v>
      </c>
    </row>
    <row r="93" spans="1:8" ht="15">
      <c r="A93" s="103" t="s">
        <v>44</v>
      </c>
      <c r="B93" s="101">
        <f t="shared" si="7"/>
        <v>1</v>
      </c>
      <c r="H93">
        <v>1</v>
      </c>
    </row>
    <row r="94" spans="1:21" ht="15">
      <c r="A94" s="103" t="s">
        <v>199</v>
      </c>
      <c r="B94" s="101">
        <f t="shared" si="7"/>
        <v>1</v>
      </c>
      <c r="U94">
        <v>1</v>
      </c>
    </row>
    <row r="95" spans="1:19" ht="15">
      <c r="A95" s="103" t="s">
        <v>220</v>
      </c>
      <c r="B95" s="101">
        <f t="shared" si="7"/>
        <v>3</v>
      </c>
      <c r="Q95">
        <v>2</v>
      </c>
      <c r="S95">
        <v>1</v>
      </c>
    </row>
    <row r="96" spans="1:15" ht="15">
      <c r="A96" s="103" t="s">
        <v>245</v>
      </c>
      <c r="B96" s="101">
        <f t="shared" si="7"/>
        <v>1</v>
      </c>
      <c r="O96">
        <v>1</v>
      </c>
    </row>
    <row r="97" spans="1:6" ht="15">
      <c r="A97" s="103" t="s">
        <v>159</v>
      </c>
      <c r="B97" s="101">
        <f t="shared" si="7"/>
        <v>1</v>
      </c>
      <c r="F97">
        <v>1</v>
      </c>
    </row>
    <row r="98" spans="1:6" ht="15">
      <c r="A98" s="103" t="s">
        <v>216</v>
      </c>
      <c r="B98" s="101">
        <f t="shared" si="7"/>
        <v>3</v>
      </c>
      <c r="F98">
        <v>3</v>
      </c>
    </row>
    <row r="99" spans="1:18" ht="15">
      <c r="A99" s="103" t="s">
        <v>191</v>
      </c>
      <c r="B99" s="101">
        <f t="shared" si="7"/>
        <v>4</v>
      </c>
      <c r="J99">
        <v>1</v>
      </c>
      <c r="M99">
        <v>2</v>
      </c>
      <c r="R99">
        <v>1</v>
      </c>
    </row>
    <row r="100" spans="1:22" ht="15">
      <c r="A100" s="103" t="s">
        <v>192</v>
      </c>
      <c r="B100" s="101">
        <f t="shared" si="7"/>
        <v>4</v>
      </c>
      <c r="J100">
        <v>1</v>
      </c>
      <c r="M100">
        <v>1</v>
      </c>
      <c r="R100">
        <v>1</v>
      </c>
      <c r="V100">
        <v>1</v>
      </c>
    </row>
    <row r="101" spans="1:11" ht="15">
      <c r="A101" s="103" t="s">
        <v>126</v>
      </c>
      <c r="B101" s="101">
        <f t="shared" si="7"/>
        <v>6</v>
      </c>
      <c r="F101">
        <v>3</v>
      </c>
      <c r="H101">
        <v>1</v>
      </c>
      <c r="I101">
        <v>1</v>
      </c>
      <c r="K101">
        <v>1</v>
      </c>
    </row>
    <row r="102" spans="1:24" ht="15">
      <c r="A102" s="104" t="s">
        <v>81</v>
      </c>
      <c r="B102" s="102">
        <f t="shared" si="7"/>
        <v>17</v>
      </c>
      <c r="C102" s="100">
        <f>SUM(C103:C109)</f>
        <v>0</v>
      </c>
      <c r="D102" s="100">
        <f aca="true" t="shared" si="11" ref="D102:X102">SUM(D103:D109)</f>
        <v>0</v>
      </c>
      <c r="E102" s="100">
        <f t="shared" si="11"/>
        <v>0</v>
      </c>
      <c r="F102" s="100">
        <f t="shared" si="11"/>
        <v>0</v>
      </c>
      <c r="G102" s="100">
        <f t="shared" si="11"/>
        <v>0</v>
      </c>
      <c r="H102" s="100">
        <f t="shared" si="11"/>
        <v>1</v>
      </c>
      <c r="I102" s="100">
        <f t="shared" si="11"/>
        <v>0</v>
      </c>
      <c r="J102" s="100">
        <f t="shared" si="11"/>
        <v>1</v>
      </c>
      <c r="K102" s="100">
        <f t="shared" si="11"/>
        <v>1</v>
      </c>
      <c r="L102" s="100">
        <f t="shared" si="11"/>
        <v>0</v>
      </c>
      <c r="M102" s="100">
        <f t="shared" si="11"/>
        <v>1</v>
      </c>
      <c r="N102" s="100">
        <f t="shared" si="11"/>
        <v>0</v>
      </c>
      <c r="O102" s="100">
        <f t="shared" si="11"/>
        <v>4</v>
      </c>
      <c r="P102" s="100">
        <f t="shared" si="11"/>
        <v>1</v>
      </c>
      <c r="Q102" s="100">
        <f t="shared" si="11"/>
        <v>1</v>
      </c>
      <c r="R102" s="100">
        <f t="shared" si="11"/>
        <v>0</v>
      </c>
      <c r="S102" s="100">
        <f t="shared" si="11"/>
        <v>1</v>
      </c>
      <c r="T102" s="100">
        <f t="shared" si="11"/>
        <v>0</v>
      </c>
      <c r="U102" s="100">
        <f t="shared" si="11"/>
        <v>0</v>
      </c>
      <c r="V102" s="100">
        <f t="shared" si="11"/>
        <v>2</v>
      </c>
      <c r="W102" s="100">
        <f t="shared" si="11"/>
        <v>4</v>
      </c>
      <c r="X102" s="100">
        <f t="shared" si="11"/>
        <v>0</v>
      </c>
    </row>
    <row r="103" spans="1:8" ht="15">
      <c r="A103" s="103" t="s">
        <v>69</v>
      </c>
      <c r="B103" s="101">
        <f t="shared" si="7"/>
        <v>1</v>
      </c>
      <c r="H103">
        <v>1</v>
      </c>
    </row>
    <row r="104" spans="1:19" ht="15">
      <c r="A104" s="103" t="s">
        <v>125</v>
      </c>
      <c r="B104" s="101">
        <f t="shared" si="7"/>
        <v>6</v>
      </c>
      <c r="J104">
        <v>1</v>
      </c>
      <c r="K104">
        <v>1</v>
      </c>
      <c r="M104">
        <v>1</v>
      </c>
      <c r="O104">
        <v>2</v>
      </c>
      <c r="S104">
        <v>1</v>
      </c>
    </row>
    <row r="105" spans="1:16" ht="15">
      <c r="A105" s="103" t="s">
        <v>242</v>
      </c>
      <c r="B105" s="101">
        <f t="shared" si="7"/>
        <v>2</v>
      </c>
      <c r="O105">
        <v>1</v>
      </c>
      <c r="P105">
        <v>1</v>
      </c>
    </row>
    <row r="106" spans="1:23" ht="15">
      <c r="A106" s="103" t="s">
        <v>243</v>
      </c>
      <c r="B106" s="101">
        <f t="shared" si="7"/>
        <v>3</v>
      </c>
      <c r="O106">
        <v>1</v>
      </c>
      <c r="V106">
        <v>1</v>
      </c>
      <c r="W106">
        <v>1</v>
      </c>
    </row>
    <row r="107" spans="1:17" ht="15">
      <c r="A107" s="103" t="s">
        <v>232</v>
      </c>
      <c r="B107" s="101">
        <f t="shared" si="7"/>
        <v>1</v>
      </c>
      <c r="Q107">
        <v>1</v>
      </c>
    </row>
    <row r="108" spans="1:22" ht="15">
      <c r="A108" s="103" t="s">
        <v>122</v>
      </c>
      <c r="B108" s="101">
        <f t="shared" si="7"/>
        <v>1</v>
      </c>
      <c r="V108">
        <v>1</v>
      </c>
    </row>
    <row r="109" spans="1:23" ht="15">
      <c r="A109" s="103" t="s">
        <v>290</v>
      </c>
      <c r="B109" s="101">
        <f t="shared" si="7"/>
        <v>3</v>
      </c>
      <c r="W109">
        <v>3</v>
      </c>
    </row>
    <row r="110" spans="1:24" ht="15">
      <c r="A110" s="104" t="s">
        <v>83</v>
      </c>
      <c r="B110" s="102">
        <f t="shared" si="7"/>
        <v>57</v>
      </c>
      <c r="C110" s="100">
        <f>SUM(C111:C124)</f>
        <v>0</v>
      </c>
      <c r="D110" s="100">
        <f aca="true" t="shared" si="12" ref="D110:X110">SUM(D111:D124)</f>
        <v>0</v>
      </c>
      <c r="E110" s="100">
        <f t="shared" si="12"/>
        <v>0</v>
      </c>
      <c r="F110" s="100">
        <f t="shared" si="12"/>
        <v>1</v>
      </c>
      <c r="G110" s="100">
        <f t="shared" si="12"/>
        <v>0</v>
      </c>
      <c r="H110" s="100">
        <f t="shared" si="12"/>
        <v>2</v>
      </c>
      <c r="I110" s="100">
        <f t="shared" si="12"/>
        <v>9</v>
      </c>
      <c r="J110" s="100">
        <f t="shared" si="12"/>
        <v>3</v>
      </c>
      <c r="K110" s="100">
        <f t="shared" si="12"/>
        <v>3</v>
      </c>
      <c r="L110" s="100">
        <f t="shared" si="12"/>
        <v>3</v>
      </c>
      <c r="M110" s="100">
        <f t="shared" si="12"/>
        <v>6</v>
      </c>
      <c r="N110" s="100">
        <f t="shared" si="12"/>
        <v>3</v>
      </c>
      <c r="O110" s="100">
        <f t="shared" si="12"/>
        <v>3</v>
      </c>
      <c r="P110" s="100">
        <f t="shared" si="12"/>
        <v>3</v>
      </c>
      <c r="Q110" s="100">
        <f t="shared" si="12"/>
        <v>3</v>
      </c>
      <c r="R110" s="100">
        <f t="shared" si="12"/>
        <v>2</v>
      </c>
      <c r="S110" s="100">
        <f t="shared" si="12"/>
        <v>9</v>
      </c>
      <c r="T110" s="100">
        <f t="shared" si="12"/>
        <v>1</v>
      </c>
      <c r="U110" s="100">
        <f t="shared" si="12"/>
        <v>2</v>
      </c>
      <c r="V110" s="100">
        <f t="shared" si="12"/>
        <v>4</v>
      </c>
      <c r="W110" s="100">
        <f t="shared" si="12"/>
        <v>0</v>
      </c>
      <c r="X110" s="100">
        <f t="shared" si="12"/>
        <v>0</v>
      </c>
    </row>
    <row r="111" spans="1:19" ht="15">
      <c r="A111" s="103" t="s">
        <v>120</v>
      </c>
      <c r="B111" s="101">
        <f t="shared" si="7"/>
        <v>5</v>
      </c>
      <c r="H111">
        <v>1</v>
      </c>
      <c r="M111">
        <v>1</v>
      </c>
      <c r="Q111">
        <v>1</v>
      </c>
      <c r="R111">
        <v>1</v>
      </c>
      <c r="S111">
        <v>1</v>
      </c>
    </row>
    <row r="112" spans="1:21" ht="15">
      <c r="A112" s="103" t="s">
        <v>266</v>
      </c>
      <c r="B112" s="101">
        <f t="shared" si="7"/>
        <v>2</v>
      </c>
      <c r="S112">
        <v>1</v>
      </c>
      <c r="U112">
        <v>1</v>
      </c>
    </row>
    <row r="113" spans="1:19" ht="15">
      <c r="A113" s="103" t="s">
        <v>267</v>
      </c>
      <c r="B113" s="101">
        <f t="shared" si="7"/>
        <v>1</v>
      </c>
      <c r="S113">
        <v>1</v>
      </c>
    </row>
    <row r="114" spans="1:19" ht="15">
      <c r="A114" s="103" t="s">
        <v>268</v>
      </c>
      <c r="B114" s="101">
        <f t="shared" si="7"/>
        <v>1</v>
      </c>
      <c r="S114">
        <v>1</v>
      </c>
    </row>
    <row r="115" spans="1:8" ht="15">
      <c r="A115" s="103" t="s">
        <v>121</v>
      </c>
      <c r="B115" s="101">
        <f t="shared" si="7"/>
        <v>1</v>
      </c>
      <c r="H115">
        <v>1</v>
      </c>
    </row>
    <row r="116" spans="1:22" ht="15">
      <c r="A116" s="103" t="s">
        <v>132</v>
      </c>
      <c r="B116" s="101">
        <f t="shared" si="7"/>
        <v>16</v>
      </c>
      <c r="F116">
        <v>1</v>
      </c>
      <c r="I116">
        <v>3</v>
      </c>
      <c r="J116">
        <v>2</v>
      </c>
      <c r="M116">
        <v>2</v>
      </c>
      <c r="N116">
        <v>1</v>
      </c>
      <c r="Q116">
        <v>2</v>
      </c>
      <c r="R116">
        <v>1</v>
      </c>
      <c r="S116">
        <v>2</v>
      </c>
      <c r="U116">
        <v>1</v>
      </c>
      <c r="V116">
        <v>1</v>
      </c>
    </row>
    <row r="117" spans="1:22" ht="15">
      <c r="A117" s="103" t="s">
        <v>285</v>
      </c>
      <c r="B117" s="101">
        <f t="shared" si="7"/>
        <v>1</v>
      </c>
      <c r="V117">
        <v>1</v>
      </c>
    </row>
    <row r="118" spans="1:15" ht="15">
      <c r="A118" s="103" t="s">
        <v>178</v>
      </c>
      <c r="B118" s="101">
        <f t="shared" si="7"/>
        <v>7</v>
      </c>
      <c r="I118">
        <v>3</v>
      </c>
      <c r="J118">
        <v>1</v>
      </c>
      <c r="K118">
        <v>1</v>
      </c>
      <c r="L118">
        <v>1</v>
      </c>
      <c r="O118">
        <v>1</v>
      </c>
    </row>
    <row r="119" spans="1:9" ht="15">
      <c r="A119" s="103" t="s">
        <v>179</v>
      </c>
      <c r="B119" s="101">
        <f t="shared" si="7"/>
        <v>2</v>
      </c>
      <c r="I119">
        <v>2</v>
      </c>
    </row>
    <row r="120" spans="1:16" ht="15">
      <c r="A120" s="103" t="s">
        <v>204</v>
      </c>
      <c r="B120" s="101">
        <f t="shared" si="7"/>
        <v>3</v>
      </c>
      <c r="K120">
        <v>1</v>
      </c>
      <c r="O120">
        <v>1</v>
      </c>
      <c r="P120">
        <v>1</v>
      </c>
    </row>
    <row r="121" spans="1:20" ht="15">
      <c r="A121" s="103" t="s">
        <v>205</v>
      </c>
      <c r="B121" s="101">
        <f t="shared" si="7"/>
        <v>5</v>
      </c>
      <c r="K121">
        <v>1</v>
      </c>
      <c r="S121">
        <v>3</v>
      </c>
      <c r="T121">
        <v>1</v>
      </c>
    </row>
    <row r="122" spans="1:14" ht="15">
      <c r="A122" s="103" t="s">
        <v>240</v>
      </c>
      <c r="B122" s="101">
        <f t="shared" si="7"/>
        <v>1</v>
      </c>
      <c r="N122">
        <v>1</v>
      </c>
    </row>
    <row r="123" spans="1:22" ht="15">
      <c r="A123" s="103" t="s">
        <v>215</v>
      </c>
      <c r="B123" s="101">
        <f t="shared" si="7"/>
        <v>11</v>
      </c>
      <c r="L123">
        <v>2</v>
      </c>
      <c r="M123">
        <v>3</v>
      </c>
      <c r="N123">
        <v>1</v>
      </c>
      <c r="O123">
        <v>1</v>
      </c>
      <c r="P123">
        <v>2</v>
      </c>
      <c r="V123">
        <v>2</v>
      </c>
    </row>
    <row r="124" spans="1:9" ht="15">
      <c r="A124" s="103" t="s">
        <v>180</v>
      </c>
      <c r="B124" s="101">
        <f t="shared" si="7"/>
        <v>1</v>
      </c>
      <c r="I124">
        <v>1</v>
      </c>
    </row>
    <row r="125" spans="1:24" ht="15">
      <c r="A125" s="104" t="s">
        <v>82</v>
      </c>
      <c r="B125" s="102">
        <f t="shared" si="7"/>
        <v>19</v>
      </c>
      <c r="C125" s="100">
        <f>SUM(C126:C134)</f>
        <v>0</v>
      </c>
      <c r="D125" s="100">
        <f aca="true" t="shared" si="13" ref="D125:X125">SUM(D126:D134)</f>
        <v>0</v>
      </c>
      <c r="E125" s="100">
        <f t="shared" si="13"/>
        <v>0</v>
      </c>
      <c r="F125" s="100">
        <f t="shared" si="13"/>
        <v>1</v>
      </c>
      <c r="G125" s="100">
        <f t="shared" si="13"/>
        <v>2</v>
      </c>
      <c r="H125" s="100">
        <f t="shared" si="13"/>
        <v>0</v>
      </c>
      <c r="I125" s="100">
        <f t="shared" si="13"/>
        <v>1</v>
      </c>
      <c r="J125" s="100">
        <f t="shared" si="13"/>
        <v>0</v>
      </c>
      <c r="K125" s="100">
        <f t="shared" si="13"/>
        <v>4</v>
      </c>
      <c r="L125" s="100">
        <f t="shared" si="13"/>
        <v>1</v>
      </c>
      <c r="M125" s="100">
        <f t="shared" si="13"/>
        <v>3</v>
      </c>
      <c r="N125" s="100">
        <f t="shared" si="13"/>
        <v>0</v>
      </c>
      <c r="O125" s="100">
        <f t="shared" si="13"/>
        <v>0</v>
      </c>
      <c r="P125" s="100">
        <f t="shared" si="13"/>
        <v>4</v>
      </c>
      <c r="Q125" s="100">
        <f t="shared" si="13"/>
        <v>3</v>
      </c>
      <c r="R125" s="100">
        <f t="shared" si="13"/>
        <v>0</v>
      </c>
      <c r="S125" s="100">
        <f t="shared" si="13"/>
        <v>0</v>
      </c>
      <c r="T125" s="100">
        <f t="shared" si="13"/>
        <v>0</v>
      </c>
      <c r="U125" s="100">
        <f t="shared" si="13"/>
        <v>0</v>
      </c>
      <c r="V125" s="100">
        <f t="shared" si="13"/>
        <v>0</v>
      </c>
      <c r="W125" s="100">
        <f t="shared" si="13"/>
        <v>0</v>
      </c>
      <c r="X125" s="100">
        <f t="shared" si="13"/>
        <v>0</v>
      </c>
    </row>
    <row r="126" spans="1:7" ht="15">
      <c r="A126" s="103" t="s">
        <v>138</v>
      </c>
      <c r="B126" s="101">
        <f t="shared" si="7"/>
        <v>1</v>
      </c>
      <c r="G126">
        <v>1</v>
      </c>
    </row>
    <row r="127" spans="1:17" ht="15">
      <c r="A127" s="103" t="s">
        <v>211</v>
      </c>
      <c r="B127" s="101">
        <f t="shared" si="7"/>
        <v>5</v>
      </c>
      <c r="L127">
        <v>1</v>
      </c>
      <c r="P127">
        <v>1</v>
      </c>
      <c r="Q127">
        <v>3</v>
      </c>
    </row>
    <row r="128" spans="1:16" ht="15">
      <c r="A128" s="103" t="s">
        <v>225</v>
      </c>
      <c r="B128" s="101">
        <f t="shared" si="7"/>
        <v>4</v>
      </c>
      <c r="M128">
        <v>2</v>
      </c>
      <c r="P128">
        <v>2</v>
      </c>
    </row>
    <row r="129" spans="1:16" ht="15">
      <c r="A129" s="103" t="s">
        <v>145</v>
      </c>
      <c r="B129" s="101">
        <f t="shared" si="7"/>
        <v>1</v>
      </c>
      <c r="P129">
        <v>1</v>
      </c>
    </row>
    <row r="130" spans="1:13" ht="15">
      <c r="A130" s="103" t="s">
        <v>226</v>
      </c>
      <c r="B130" s="101">
        <f t="shared" si="7"/>
        <v>1</v>
      </c>
      <c r="M130">
        <v>1</v>
      </c>
    </row>
    <row r="131" spans="1:7" ht="15">
      <c r="A131" s="103" t="s">
        <v>69</v>
      </c>
      <c r="B131" s="101">
        <f t="shared" si="7"/>
        <v>2</v>
      </c>
      <c r="F131">
        <v>1</v>
      </c>
      <c r="G131">
        <v>1</v>
      </c>
    </row>
    <row r="132" spans="1:9" ht="15">
      <c r="A132" s="103" t="s">
        <v>177</v>
      </c>
      <c r="B132" s="101">
        <f t="shared" si="7"/>
        <v>1</v>
      </c>
      <c r="I132">
        <v>1</v>
      </c>
    </row>
    <row r="133" spans="1:11" ht="15">
      <c r="A133" s="103" t="s">
        <v>199</v>
      </c>
      <c r="B133" s="101">
        <f t="shared" si="7"/>
        <v>2</v>
      </c>
      <c r="K133">
        <v>2</v>
      </c>
    </row>
    <row r="134" spans="1:11" ht="15">
      <c r="A134" s="103" t="s">
        <v>216</v>
      </c>
      <c r="B134" s="101">
        <f t="shared" si="7"/>
        <v>2</v>
      </c>
      <c r="K134">
        <v>2</v>
      </c>
    </row>
    <row r="135" spans="1:24" ht="15">
      <c r="A135" s="104" t="s">
        <v>169</v>
      </c>
      <c r="B135" s="102">
        <f t="shared" si="7"/>
        <v>31</v>
      </c>
      <c r="C135" s="100">
        <f>SUM(C136:C150)</f>
        <v>0</v>
      </c>
      <c r="D135" s="100">
        <f aca="true" t="shared" si="14" ref="D135:X135">SUM(D136:D150)</f>
        <v>0</v>
      </c>
      <c r="E135" s="100">
        <f t="shared" si="14"/>
        <v>2</v>
      </c>
      <c r="F135" s="100">
        <f t="shared" si="14"/>
        <v>0</v>
      </c>
      <c r="G135" s="100">
        <f t="shared" si="14"/>
        <v>0</v>
      </c>
      <c r="H135" s="100">
        <f t="shared" si="14"/>
        <v>0</v>
      </c>
      <c r="I135" s="100">
        <f t="shared" si="14"/>
        <v>2</v>
      </c>
      <c r="J135" s="100">
        <f t="shared" si="14"/>
        <v>0</v>
      </c>
      <c r="K135" s="100">
        <f t="shared" si="14"/>
        <v>2</v>
      </c>
      <c r="L135" s="100">
        <f t="shared" si="14"/>
        <v>3</v>
      </c>
      <c r="M135" s="100">
        <f t="shared" si="14"/>
        <v>0</v>
      </c>
      <c r="N135" s="100">
        <f t="shared" si="14"/>
        <v>3</v>
      </c>
      <c r="O135" s="100">
        <f t="shared" si="14"/>
        <v>2</v>
      </c>
      <c r="P135" s="100">
        <f t="shared" si="14"/>
        <v>3</v>
      </c>
      <c r="Q135" s="100">
        <f t="shared" si="14"/>
        <v>0</v>
      </c>
      <c r="R135" s="100">
        <f t="shared" si="14"/>
        <v>2</v>
      </c>
      <c r="S135" s="100">
        <f t="shared" si="14"/>
        <v>8</v>
      </c>
      <c r="T135" s="100">
        <f t="shared" si="14"/>
        <v>2</v>
      </c>
      <c r="U135" s="100">
        <f t="shared" si="14"/>
        <v>2</v>
      </c>
      <c r="V135" s="100">
        <f t="shared" si="14"/>
        <v>0</v>
      </c>
      <c r="W135" s="100">
        <f t="shared" si="14"/>
        <v>0</v>
      </c>
      <c r="X135" s="100">
        <f t="shared" si="14"/>
        <v>0</v>
      </c>
    </row>
    <row r="136" spans="1:5" ht="15">
      <c r="A136" s="103" t="s">
        <v>153</v>
      </c>
      <c r="B136" s="101">
        <f t="shared" si="7"/>
        <v>2</v>
      </c>
      <c r="E136">
        <v>2</v>
      </c>
    </row>
    <row r="137" spans="1:14" ht="15">
      <c r="A137" s="103" t="s">
        <v>175</v>
      </c>
      <c r="B137" s="101">
        <f t="shared" si="7"/>
        <v>2</v>
      </c>
      <c r="I137">
        <v>1</v>
      </c>
      <c r="N137">
        <v>1</v>
      </c>
    </row>
    <row r="138" spans="1:16" ht="15">
      <c r="A138" s="103" t="s">
        <v>176</v>
      </c>
      <c r="B138" s="101">
        <f t="shared" si="7"/>
        <v>4</v>
      </c>
      <c r="I138">
        <v>1</v>
      </c>
      <c r="N138">
        <v>2</v>
      </c>
      <c r="P138">
        <v>1</v>
      </c>
    </row>
    <row r="139" spans="1:19" ht="15">
      <c r="A139" s="103" t="s">
        <v>274</v>
      </c>
      <c r="B139" s="101">
        <f t="shared" si="7"/>
        <v>3</v>
      </c>
      <c r="S139">
        <v>3</v>
      </c>
    </row>
    <row r="140" spans="1:19" ht="15">
      <c r="A140" s="103" t="s">
        <v>273</v>
      </c>
      <c r="B140" s="101">
        <f t="shared" si="7"/>
        <v>2</v>
      </c>
      <c r="S140">
        <v>2</v>
      </c>
    </row>
    <row r="141" spans="1:21" ht="15">
      <c r="A141" s="103" t="s">
        <v>272</v>
      </c>
      <c r="B141" s="101">
        <f t="shared" si="7"/>
        <v>6</v>
      </c>
      <c r="P141">
        <v>2</v>
      </c>
      <c r="R141">
        <v>1</v>
      </c>
      <c r="S141">
        <v>1</v>
      </c>
      <c r="T141">
        <v>1</v>
      </c>
      <c r="U141">
        <v>1</v>
      </c>
    </row>
    <row r="142" spans="1:20" ht="15">
      <c r="A142" s="103" t="s">
        <v>277</v>
      </c>
      <c r="B142" s="101">
        <f t="shared" si="7"/>
        <v>1</v>
      </c>
      <c r="T142">
        <v>1</v>
      </c>
    </row>
    <row r="143" spans="1:19" ht="15">
      <c r="A143" s="103" t="s">
        <v>257</v>
      </c>
      <c r="B143" s="101">
        <f t="shared" si="7"/>
        <v>3</v>
      </c>
      <c r="R143">
        <v>1</v>
      </c>
      <c r="S143">
        <v>2</v>
      </c>
    </row>
    <row r="144" spans="1:11" ht="15">
      <c r="A144" s="103" t="s">
        <v>217</v>
      </c>
      <c r="B144" s="101">
        <f t="shared" si="7"/>
        <v>1</v>
      </c>
      <c r="K144">
        <v>1</v>
      </c>
    </row>
    <row r="145" spans="1:11" ht="15">
      <c r="A145" s="103" t="s">
        <v>218</v>
      </c>
      <c r="B145" s="101">
        <f t="shared" si="7"/>
        <v>1</v>
      </c>
      <c r="K145">
        <v>1</v>
      </c>
    </row>
    <row r="146" spans="1:21" ht="15">
      <c r="A146" s="103" t="s">
        <v>219</v>
      </c>
      <c r="B146" s="101">
        <f t="shared" si="7"/>
        <v>3</v>
      </c>
      <c r="L146">
        <v>2</v>
      </c>
      <c r="U146">
        <v>1</v>
      </c>
    </row>
    <row r="147" spans="1:15" ht="15">
      <c r="A147" s="103" t="s">
        <v>247</v>
      </c>
      <c r="B147" s="101">
        <f t="shared" si="7"/>
        <v>1</v>
      </c>
      <c r="O147">
        <v>1</v>
      </c>
    </row>
    <row r="148" spans="1:15" ht="15">
      <c r="A148" s="103" t="s">
        <v>248</v>
      </c>
      <c r="B148" s="101">
        <f t="shared" si="7"/>
        <v>1</v>
      </c>
      <c r="O148">
        <v>1</v>
      </c>
    </row>
    <row r="149" spans="1:12" ht="15">
      <c r="A149" s="103" t="s">
        <v>220</v>
      </c>
      <c r="B149" s="101">
        <f t="shared" si="7"/>
        <v>1</v>
      </c>
      <c r="L149">
        <v>1</v>
      </c>
    </row>
    <row r="150" spans="1:2" ht="15">
      <c r="A150" s="103" t="s">
        <v>200</v>
      </c>
      <c r="B150" s="101">
        <f t="shared" si="7"/>
        <v>0</v>
      </c>
    </row>
  </sheetData>
  <sheetProtection password="C66D" sheet="1" objects="1" scenarios="1" autoFilter="0"/>
  <autoFilter ref="A4:X4"/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85"/>
  <sheetViews>
    <sheetView workbookViewId="0" topLeftCell="A1">
      <pane xSplit="2" ySplit="5" topLeftCell="W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A40" sqref="AA40"/>
    </sheetView>
  </sheetViews>
  <sheetFormatPr defaultColWidth="9.00390625" defaultRowHeight="12.75"/>
  <cols>
    <col min="1" max="1" width="21.25390625" style="0" customWidth="1"/>
    <col min="2" max="2" width="6.625" style="0" customWidth="1"/>
    <col min="3" max="24" width="3.625" style="0" customWidth="1"/>
  </cols>
  <sheetData>
    <row r="1" spans="1:2" ht="12.75">
      <c r="A1" t="s">
        <v>194</v>
      </c>
      <c r="B1" s="144">
        <v>1</v>
      </c>
    </row>
    <row r="2" spans="1:2" ht="12.75">
      <c r="A2" t="s">
        <v>195</v>
      </c>
      <c r="B2" s="151">
        <v>5</v>
      </c>
    </row>
    <row r="3" spans="1:24" ht="12.75">
      <c r="A3" t="s">
        <v>196</v>
      </c>
      <c r="B3" s="158" t="s">
        <v>259</v>
      </c>
      <c r="C3" s="106">
        <v>1</v>
      </c>
      <c r="D3" s="106">
        <v>2</v>
      </c>
      <c r="E3" s="106">
        <v>3</v>
      </c>
      <c r="F3" s="106">
        <v>4</v>
      </c>
      <c r="G3" s="106">
        <v>5</v>
      </c>
      <c r="H3" s="106">
        <v>6</v>
      </c>
      <c r="I3" s="106">
        <v>7</v>
      </c>
      <c r="J3" s="106">
        <v>8</v>
      </c>
      <c r="K3" s="106">
        <v>9</v>
      </c>
      <c r="L3" s="106">
        <v>10</v>
      </c>
      <c r="M3" s="106">
        <v>11</v>
      </c>
      <c r="N3" s="106">
        <v>12</v>
      </c>
      <c r="O3" s="106">
        <v>13</v>
      </c>
      <c r="P3" s="106">
        <v>14</v>
      </c>
      <c r="Q3" s="106">
        <v>15</v>
      </c>
      <c r="R3" s="106">
        <v>16</v>
      </c>
      <c r="S3" s="106">
        <v>17</v>
      </c>
      <c r="T3" s="106">
        <v>18</v>
      </c>
      <c r="U3" s="106">
        <v>19</v>
      </c>
      <c r="V3" s="106">
        <v>20</v>
      </c>
      <c r="W3" s="106">
        <v>21</v>
      </c>
      <c r="X3" s="106">
        <v>22</v>
      </c>
    </row>
    <row r="4" spans="3:24" ht="12.75">
      <c r="C4" s="106">
        <v>1</v>
      </c>
      <c r="D4" s="106">
        <v>2</v>
      </c>
      <c r="E4" s="106">
        <v>3</v>
      </c>
      <c r="F4" s="106">
        <v>4</v>
      </c>
      <c r="G4" s="106">
        <v>5</v>
      </c>
      <c r="H4" s="106">
        <v>6</v>
      </c>
      <c r="I4" s="106">
        <v>7</v>
      </c>
      <c r="J4" s="106">
        <v>8</v>
      </c>
      <c r="K4" s="106">
        <v>9</v>
      </c>
      <c r="L4" s="106">
        <v>10</v>
      </c>
      <c r="M4" s="106">
        <v>11</v>
      </c>
      <c r="N4" s="106">
        <v>12</v>
      </c>
      <c r="O4" s="106">
        <v>13</v>
      </c>
      <c r="P4" s="106">
        <v>14</v>
      </c>
      <c r="Q4" s="106">
        <v>15</v>
      </c>
      <c r="R4" s="106">
        <v>16</v>
      </c>
      <c r="S4" s="106">
        <v>17</v>
      </c>
      <c r="T4" s="106">
        <v>18</v>
      </c>
      <c r="U4" s="106">
        <v>19</v>
      </c>
      <c r="V4" s="106">
        <v>20</v>
      </c>
      <c r="W4" s="106">
        <v>21</v>
      </c>
      <c r="X4" s="106">
        <v>22</v>
      </c>
    </row>
    <row r="5" spans="1:24" ht="12.75">
      <c r="A5" s="107" t="s">
        <v>68</v>
      </c>
      <c r="B5">
        <f>SUM(B6+B12+B19+B29+B36+B44+B49+B54+B64+B71+B76+B82)</f>
        <v>126</v>
      </c>
      <c r="C5">
        <f>SUM(C6+C12+C19+C29+C36+C44+C49+C54+C64+C71+C76+C82)</f>
        <v>0</v>
      </c>
      <c r="D5">
        <f aca="true" t="shared" si="0" ref="D5:X5">SUM(D6+D12+D19+D29+D36+D44+D49+D54+D64+D71+D76+D82)</f>
        <v>0</v>
      </c>
      <c r="E5">
        <f t="shared" si="0"/>
        <v>0</v>
      </c>
      <c r="F5">
        <f t="shared" si="0"/>
        <v>10</v>
      </c>
      <c r="G5">
        <f t="shared" si="0"/>
        <v>4</v>
      </c>
      <c r="H5">
        <f t="shared" si="0"/>
        <v>3</v>
      </c>
      <c r="I5">
        <f t="shared" si="0"/>
        <v>2</v>
      </c>
      <c r="J5">
        <f t="shared" si="0"/>
        <v>2</v>
      </c>
      <c r="K5">
        <f t="shared" si="0"/>
        <v>2</v>
      </c>
      <c r="L5">
        <f t="shared" si="0"/>
        <v>1</v>
      </c>
      <c r="M5">
        <f t="shared" si="0"/>
        <v>20</v>
      </c>
      <c r="N5">
        <f t="shared" si="0"/>
        <v>4</v>
      </c>
      <c r="O5">
        <f t="shared" si="0"/>
        <v>4</v>
      </c>
      <c r="P5">
        <f t="shared" si="0"/>
        <v>3</v>
      </c>
      <c r="Q5">
        <f t="shared" si="0"/>
        <v>8</v>
      </c>
      <c r="R5">
        <f t="shared" si="0"/>
        <v>20</v>
      </c>
      <c r="S5">
        <f t="shared" si="0"/>
        <v>9</v>
      </c>
      <c r="T5">
        <f t="shared" si="0"/>
        <v>1</v>
      </c>
      <c r="U5">
        <f t="shared" si="0"/>
        <v>11</v>
      </c>
      <c r="V5">
        <f t="shared" si="0"/>
        <v>11</v>
      </c>
      <c r="W5">
        <f t="shared" si="0"/>
        <v>10</v>
      </c>
      <c r="X5">
        <f t="shared" si="0"/>
        <v>1</v>
      </c>
    </row>
    <row r="6" spans="1:24" s="100" customFormat="1" ht="15">
      <c r="A6" s="99" t="s">
        <v>78</v>
      </c>
      <c r="B6" s="102">
        <f aca="true" t="shared" si="1" ref="B6:B50">SUM(C6:X6)</f>
        <v>6</v>
      </c>
      <c r="C6" s="108">
        <f aca="true" t="shared" si="2" ref="C6:X6">SUM(C7:C11)</f>
        <v>0</v>
      </c>
      <c r="D6" s="100">
        <f t="shared" si="2"/>
        <v>0</v>
      </c>
      <c r="E6" s="100">
        <f t="shared" si="2"/>
        <v>0</v>
      </c>
      <c r="F6" s="100">
        <f t="shared" si="2"/>
        <v>0</v>
      </c>
      <c r="G6" s="100">
        <f t="shared" si="2"/>
        <v>0</v>
      </c>
      <c r="H6" s="100">
        <f t="shared" si="2"/>
        <v>0</v>
      </c>
      <c r="I6" s="100">
        <f t="shared" si="2"/>
        <v>0</v>
      </c>
      <c r="J6" s="100">
        <f t="shared" si="2"/>
        <v>0</v>
      </c>
      <c r="K6" s="100">
        <f t="shared" si="2"/>
        <v>0</v>
      </c>
      <c r="L6" s="100">
        <f t="shared" si="2"/>
        <v>0</v>
      </c>
      <c r="M6" s="100">
        <f t="shared" si="2"/>
        <v>0</v>
      </c>
      <c r="N6" s="100">
        <f t="shared" si="2"/>
        <v>0</v>
      </c>
      <c r="O6" s="100">
        <f t="shared" si="2"/>
        <v>0</v>
      </c>
      <c r="P6" s="100">
        <f t="shared" si="2"/>
        <v>0</v>
      </c>
      <c r="Q6" s="100">
        <f t="shared" si="2"/>
        <v>1</v>
      </c>
      <c r="R6" s="100">
        <f t="shared" si="2"/>
        <v>1</v>
      </c>
      <c r="S6" s="100">
        <f t="shared" si="2"/>
        <v>2</v>
      </c>
      <c r="T6" s="100">
        <f t="shared" si="2"/>
        <v>0</v>
      </c>
      <c r="U6" s="100">
        <f t="shared" si="2"/>
        <v>0</v>
      </c>
      <c r="V6" s="100">
        <f t="shared" si="2"/>
        <v>0</v>
      </c>
      <c r="W6" s="100">
        <f t="shared" si="2"/>
        <v>2</v>
      </c>
      <c r="X6" s="100">
        <f t="shared" si="2"/>
        <v>0</v>
      </c>
    </row>
    <row r="7" spans="1:19" ht="15">
      <c r="A7" s="98" t="s">
        <v>270</v>
      </c>
      <c r="B7" s="101">
        <f t="shared" si="1"/>
        <v>2</v>
      </c>
      <c r="C7" s="91"/>
      <c r="Q7" s="144">
        <v>1</v>
      </c>
      <c r="S7" s="144">
        <v>1</v>
      </c>
    </row>
    <row r="8" spans="1:18" ht="15">
      <c r="A8" s="98" t="s">
        <v>170</v>
      </c>
      <c r="B8" s="101">
        <f t="shared" si="1"/>
        <v>1</v>
      </c>
      <c r="C8" s="91"/>
      <c r="R8" s="144">
        <v>1</v>
      </c>
    </row>
    <row r="9" spans="1:19" ht="15">
      <c r="A9" s="98" t="s">
        <v>147</v>
      </c>
      <c r="B9" s="101">
        <f t="shared" si="1"/>
        <v>1</v>
      </c>
      <c r="C9" s="91"/>
      <c r="S9" s="144">
        <v>1</v>
      </c>
    </row>
    <row r="10" spans="1:23" s="91" customFormat="1" ht="15">
      <c r="A10" s="98" t="s">
        <v>291</v>
      </c>
      <c r="B10" s="101">
        <f t="shared" si="1"/>
        <v>1</v>
      </c>
      <c r="S10" s="143"/>
      <c r="W10" s="144">
        <v>1</v>
      </c>
    </row>
    <row r="11" spans="1:23" ht="15">
      <c r="A11" s="98" t="s">
        <v>189</v>
      </c>
      <c r="B11" s="101">
        <f t="shared" si="1"/>
        <v>1</v>
      </c>
      <c r="C11" s="91"/>
      <c r="W11" s="144">
        <v>1</v>
      </c>
    </row>
    <row r="12" spans="1:24" ht="15">
      <c r="A12" s="104" t="s">
        <v>75</v>
      </c>
      <c r="B12" s="102">
        <f t="shared" si="1"/>
        <v>6</v>
      </c>
      <c r="C12" s="108">
        <f aca="true" t="shared" si="3" ref="C12:X12">SUM(C13:C18)</f>
        <v>0</v>
      </c>
      <c r="D12" s="100">
        <f t="shared" si="3"/>
        <v>0</v>
      </c>
      <c r="E12" s="100">
        <f t="shared" si="3"/>
        <v>0</v>
      </c>
      <c r="F12" s="100">
        <f t="shared" si="3"/>
        <v>0</v>
      </c>
      <c r="G12" s="100">
        <f t="shared" si="3"/>
        <v>1</v>
      </c>
      <c r="H12" s="100">
        <f t="shared" si="3"/>
        <v>0</v>
      </c>
      <c r="I12" s="100">
        <f t="shared" si="3"/>
        <v>0</v>
      </c>
      <c r="J12" s="100">
        <f t="shared" si="3"/>
        <v>0</v>
      </c>
      <c r="K12" s="100">
        <f t="shared" si="3"/>
        <v>0</v>
      </c>
      <c r="L12" s="100">
        <f t="shared" si="3"/>
        <v>0</v>
      </c>
      <c r="M12" s="100">
        <f t="shared" si="3"/>
        <v>1</v>
      </c>
      <c r="N12" s="100">
        <f t="shared" si="3"/>
        <v>1</v>
      </c>
      <c r="O12" s="100">
        <f t="shared" si="3"/>
        <v>0</v>
      </c>
      <c r="P12" s="100">
        <f t="shared" si="3"/>
        <v>0</v>
      </c>
      <c r="Q12" s="100">
        <f t="shared" si="3"/>
        <v>0</v>
      </c>
      <c r="R12" s="100">
        <f t="shared" si="3"/>
        <v>2</v>
      </c>
      <c r="S12" s="100">
        <f t="shared" si="3"/>
        <v>0</v>
      </c>
      <c r="T12" s="100">
        <f t="shared" si="3"/>
        <v>0</v>
      </c>
      <c r="U12" s="100">
        <f t="shared" si="3"/>
        <v>0</v>
      </c>
      <c r="V12" s="100">
        <f t="shared" si="3"/>
        <v>0</v>
      </c>
      <c r="W12" s="100">
        <f t="shared" si="3"/>
        <v>1</v>
      </c>
      <c r="X12" s="100">
        <f t="shared" si="3"/>
        <v>0</v>
      </c>
    </row>
    <row r="13" spans="1:7" ht="15">
      <c r="A13" s="103" t="s">
        <v>145</v>
      </c>
      <c r="B13" s="101">
        <f t="shared" si="1"/>
        <v>1</v>
      </c>
      <c r="C13" s="91"/>
      <c r="E13" s="110"/>
      <c r="G13" s="144">
        <v>1</v>
      </c>
    </row>
    <row r="14" spans="1:23" s="91" customFormat="1" ht="15">
      <c r="A14" s="103" t="s">
        <v>173</v>
      </c>
      <c r="B14" s="101">
        <f t="shared" si="1"/>
        <v>1</v>
      </c>
      <c r="E14" s="110"/>
      <c r="G14" s="143"/>
      <c r="W14" s="144">
        <v>1</v>
      </c>
    </row>
    <row r="15" spans="1:13" ht="15">
      <c r="A15" s="103" t="s">
        <v>223</v>
      </c>
      <c r="B15" s="101">
        <f t="shared" si="1"/>
        <v>1</v>
      </c>
      <c r="C15" s="91"/>
      <c r="M15" s="144">
        <v>1</v>
      </c>
    </row>
    <row r="16" spans="1:14" ht="15">
      <c r="A16" s="103" t="s">
        <v>197</v>
      </c>
      <c r="B16" s="101">
        <f t="shared" si="1"/>
        <v>1</v>
      </c>
      <c r="C16" s="91"/>
      <c r="N16" s="144">
        <v>1</v>
      </c>
    </row>
    <row r="17" spans="1:18" ht="15">
      <c r="A17" s="103" t="s">
        <v>237</v>
      </c>
      <c r="B17" s="101">
        <f t="shared" si="1"/>
        <v>1</v>
      </c>
      <c r="C17" s="91"/>
      <c r="R17" s="144">
        <v>1</v>
      </c>
    </row>
    <row r="18" spans="1:18" ht="15">
      <c r="A18" s="103" t="s">
        <v>172</v>
      </c>
      <c r="B18" s="101">
        <f t="shared" si="1"/>
        <v>1</v>
      </c>
      <c r="C18" s="91"/>
      <c r="R18" s="144">
        <v>1</v>
      </c>
    </row>
    <row r="19" spans="1:24" ht="15">
      <c r="A19" s="104" t="s">
        <v>79</v>
      </c>
      <c r="B19" s="102">
        <f t="shared" si="1"/>
        <v>13</v>
      </c>
      <c r="C19" s="108">
        <f aca="true" t="shared" si="4" ref="C19:X19">SUM(C20:C28)</f>
        <v>0</v>
      </c>
      <c r="D19" s="100">
        <f t="shared" si="4"/>
        <v>0</v>
      </c>
      <c r="E19" s="100">
        <f t="shared" si="4"/>
        <v>0</v>
      </c>
      <c r="F19" s="100">
        <f t="shared" si="4"/>
        <v>0</v>
      </c>
      <c r="G19" s="100">
        <f t="shared" si="4"/>
        <v>0</v>
      </c>
      <c r="H19" s="100">
        <f t="shared" si="4"/>
        <v>1</v>
      </c>
      <c r="I19" s="100">
        <f t="shared" si="4"/>
        <v>0</v>
      </c>
      <c r="J19" s="100">
        <f t="shared" si="4"/>
        <v>0</v>
      </c>
      <c r="K19" s="100">
        <f t="shared" si="4"/>
        <v>1</v>
      </c>
      <c r="L19" s="100">
        <f t="shared" si="4"/>
        <v>1</v>
      </c>
      <c r="M19" s="100">
        <f t="shared" si="4"/>
        <v>0</v>
      </c>
      <c r="N19" s="100">
        <f t="shared" si="4"/>
        <v>0</v>
      </c>
      <c r="O19" s="100">
        <f t="shared" si="4"/>
        <v>0</v>
      </c>
      <c r="P19" s="100">
        <f t="shared" si="4"/>
        <v>1</v>
      </c>
      <c r="Q19" s="100">
        <f t="shared" si="4"/>
        <v>0</v>
      </c>
      <c r="R19" s="100">
        <f t="shared" si="4"/>
        <v>0</v>
      </c>
      <c r="S19" s="100">
        <f t="shared" si="4"/>
        <v>3</v>
      </c>
      <c r="T19" s="100">
        <f t="shared" si="4"/>
        <v>0</v>
      </c>
      <c r="U19" s="100">
        <f t="shared" si="4"/>
        <v>0</v>
      </c>
      <c r="V19" s="100">
        <f t="shared" si="4"/>
        <v>0</v>
      </c>
      <c r="W19" s="100">
        <f t="shared" si="4"/>
        <v>6</v>
      </c>
      <c r="X19" s="100">
        <f t="shared" si="4"/>
        <v>0</v>
      </c>
    </row>
    <row r="20" spans="1:8" ht="15">
      <c r="A20" s="105" t="s">
        <v>131</v>
      </c>
      <c r="B20" s="101">
        <f t="shared" si="1"/>
        <v>1</v>
      </c>
      <c r="C20" s="110"/>
      <c r="D20" s="110"/>
      <c r="E20" s="110"/>
      <c r="F20" s="110"/>
      <c r="G20" s="110"/>
      <c r="H20" s="144">
        <v>1</v>
      </c>
    </row>
    <row r="21" spans="1:19" ht="15">
      <c r="A21" s="105" t="s">
        <v>246</v>
      </c>
      <c r="B21" s="101">
        <f t="shared" si="1"/>
        <v>1</v>
      </c>
      <c r="C21" s="110"/>
      <c r="D21" s="110"/>
      <c r="E21" s="110"/>
      <c r="F21" s="110"/>
      <c r="G21" s="110"/>
      <c r="H21" s="157"/>
      <c r="S21" s="144">
        <v>1</v>
      </c>
    </row>
    <row r="22" spans="1:19" ht="15">
      <c r="A22" s="105" t="s">
        <v>141</v>
      </c>
      <c r="B22" s="101">
        <f t="shared" si="1"/>
        <v>1</v>
      </c>
      <c r="C22" s="110"/>
      <c r="D22" s="110"/>
      <c r="E22" s="110"/>
      <c r="F22" s="110"/>
      <c r="G22" s="110"/>
      <c r="H22" s="157"/>
      <c r="S22" s="144">
        <v>1</v>
      </c>
    </row>
    <row r="23" spans="1:19" ht="15">
      <c r="A23" s="105" t="s">
        <v>154</v>
      </c>
      <c r="B23" s="101">
        <f t="shared" si="1"/>
        <v>1</v>
      </c>
      <c r="C23" s="110"/>
      <c r="D23" s="110"/>
      <c r="E23" s="110"/>
      <c r="F23" s="110"/>
      <c r="G23" s="110"/>
      <c r="H23" s="157"/>
      <c r="S23" s="144">
        <v>1</v>
      </c>
    </row>
    <row r="24" spans="1:11" ht="15">
      <c r="A24" s="105" t="s">
        <v>207</v>
      </c>
      <c r="B24" s="101">
        <f t="shared" si="1"/>
        <v>1</v>
      </c>
      <c r="C24" s="110"/>
      <c r="D24" s="110"/>
      <c r="E24" s="110"/>
      <c r="F24" s="110"/>
      <c r="G24" s="110"/>
      <c r="H24" s="110"/>
      <c r="K24" s="144">
        <v>1</v>
      </c>
    </row>
    <row r="25" spans="1:12" ht="15">
      <c r="A25" s="105" t="s">
        <v>213</v>
      </c>
      <c r="B25" s="101">
        <f t="shared" si="1"/>
        <v>1</v>
      </c>
      <c r="C25" s="110"/>
      <c r="D25" s="110"/>
      <c r="E25" s="110"/>
      <c r="F25" s="110"/>
      <c r="G25" s="110"/>
      <c r="H25" s="110"/>
      <c r="L25" s="144">
        <v>1</v>
      </c>
    </row>
    <row r="26" spans="1:16" ht="15">
      <c r="A26" s="105" t="s">
        <v>251</v>
      </c>
      <c r="B26" s="101">
        <f t="shared" si="1"/>
        <v>1</v>
      </c>
      <c r="C26" s="110"/>
      <c r="D26" s="110"/>
      <c r="E26" s="110"/>
      <c r="F26" s="110"/>
      <c r="G26" s="110"/>
      <c r="H26" s="110"/>
      <c r="P26" s="144">
        <v>1</v>
      </c>
    </row>
    <row r="27" spans="1:23" ht="15">
      <c r="A27" s="105" t="s">
        <v>293</v>
      </c>
      <c r="B27" s="101">
        <f t="shared" si="1"/>
        <v>1</v>
      </c>
      <c r="C27" s="110"/>
      <c r="D27" s="110"/>
      <c r="E27" s="110"/>
      <c r="F27" s="110"/>
      <c r="G27" s="110"/>
      <c r="H27" s="110"/>
      <c r="P27" s="157"/>
      <c r="W27" s="144">
        <v>1</v>
      </c>
    </row>
    <row r="28" spans="1:24" ht="15">
      <c r="A28" s="105" t="s">
        <v>130</v>
      </c>
      <c r="B28" s="101">
        <f t="shared" si="1"/>
        <v>5</v>
      </c>
      <c r="C28" s="110"/>
      <c r="D28" s="110"/>
      <c r="E28" s="110"/>
      <c r="F28" s="110"/>
      <c r="G28" s="110"/>
      <c r="H28" s="110"/>
      <c r="W28" s="151">
        <v>5</v>
      </c>
      <c r="X28" s="158" t="s">
        <v>259</v>
      </c>
    </row>
    <row r="29" spans="1:24" ht="15">
      <c r="A29" s="104" t="s">
        <v>84</v>
      </c>
      <c r="B29" s="102">
        <f t="shared" si="1"/>
        <v>13</v>
      </c>
      <c r="C29" s="108">
        <f aca="true" t="shared" si="5" ref="C29:X29">SUM(C30:C35)</f>
        <v>0</v>
      </c>
      <c r="D29" s="100">
        <f t="shared" si="5"/>
        <v>0</v>
      </c>
      <c r="E29" s="100">
        <f t="shared" si="5"/>
        <v>0</v>
      </c>
      <c r="F29" s="100">
        <f t="shared" si="5"/>
        <v>1</v>
      </c>
      <c r="G29" s="100">
        <f t="shared" si="5"/>
        <v>0</v>
      </c>
      <c r="H29" s="100">
        <f t="shared" si="5"/>
        <v>0</v>
      </c>
      <c r="I29" s="100">
        <f t="shared" si="5"/>
        <v>0</v>
      </c>
      <c r="J29" s="100">
        <f t="shared" si="5"/>
        <v>0</v>
      </c>
      <c r="K29" s="100">
        <f t="shared" si="5"/>
        <v>1</v>
      </c>
      <c r="L29" s="100">
        <f t="shared" si="5"/>
        <v>0</v>
      </c>
      <c r="M29" s="100">
        <f t="shared" si="5"/>
        <v>5</v>
      </c>
      <c r="N29" s="100">
        <f t="shared" si="5"/>
        <v>1</v>
      </c>
      <c r="O29" s="100">
        <f t="shared" si="5"/>
        <v>1</v>
      </c>
      <c r="P29" s="100">
        <f t="shared" si="5"/>
        <v>1</v>
      </c>
      <c r="Q29" s="100">
        <f t="shared" si="5"/>
        <v>0</v>
      </c>
      <c r="R29" s="100">
        <f t="shared" si="5"/>
        <v>0</v>
      </c>
      <c r="S29" s="100">
        <f t="shared" si="5"/>
        <v>1</v>
      </c>
      <c r="T29" s="100">
        <f t="shared" si="5"/>
        <v>0</v>
      </c>
      <c r="U29" s="100">
        <f t="shared" si="5"/>
        <v>0</v>
      </c>
      <c r="V29" s="100">
        <f t="shared" si="5"/>
        <v>1</v>
      </c>
      <c r="W29" s="100">
        <f t="shared" si="5"/>
        <v>1</v>
      </c>
      <c r="X29" s="100">
        <f t="shared" si="5"/>
        <v>0</v>
      </c>
    </row>
    <row r="30" spans="1:6" ht="15">
      <c r="A30" s="105" t="s">
        <v>150</v>
      </c>
      <c r="B30" s="101">
        <f t="shared" si="1"/>
        <v>1</v>
      </c>
      <c r="C30" s="91"/>
      <c r="F30" s="144">
        <v>1</v>
      </c>
    </row>
    <row r="31" spans="1:22" s="91" customFormat="1" ht="15">
      <c r="A31" s="105" t="s">
        <v>286</v>
      </c>
      <c r="B31" s="101">
        <f t="shared" si="1"/>
        <v>1</v>
      </c>
      <c r="F31" s="143"/>
      <c r="V31" s="144">
        <v>1</v>
      </c>
    </row>
    <row r="32" spans="1:11" ht="15">
      <c r="A32" s="105" t="s">
        <v>206</v>
      </c>
      <c r="B32" s="101">
        <f t="shared" si="1"/>
        <v>1</v>
      </c>
      <c r="C32" s="91"/>
      <c r="K32" s="144">
        <v>1</v>
      </c>
    </row>
    <row r="33" spans="1:14" ht="15">
      <c r="A33" s="105" t="s">
        <v>231</v>
      </c>
      <c r="B33" s="101">
        <f t="shared" si="1"/>
        <v>5</v>
      </c>
      <c r="C33" s="91"/>
      <c r="M33" s="109">
        <v>5</v>
      </c>
      <c r="N33" s="158" t="s">
        <v>259</v>
      </c>
    </row>
    <row r="34" spans="1:24" ht="15">
      <c r="A34" s="105" t="s">
        <v>241</v>
      </c>
      <c r="B34" s="101">
        <f t="shared" si="1"/>
        <v>3</v>
      </c>
      <c r="C34" s="91"/>
      <c r="N34" s="144">
        <v>1</v>
      </c>
      <c r="S34" s="144">
        <v>1</v>
      </c>
      <c r="W34" s="144">
        <v>1</v>
      </c>
      <c r="X34" s="158" t="s">
        <v>259</v>
      </c>
    </row>
    <row r="35" spans="1:16" ht="15">
      <c r="A35" s="105" t="s">
        <v>213</v>
      </c>
      <c r="B35" s="101">
        <f t="shared" si="1"/>
        <v>2</v>
      </c>
      <c r="C35" s="91"/>
      <c r="O35" s="144">
        <v>1</v>
      </c>
      <c r="P35" s="144">
        <v>1</v>
      </c>
    </row>
    <row r="36" spans="1:24" ht="15">
      <c r="A36" s="104" t="s">
        <v>77</v>
      </c>
      <c r="B36" s="102">
        <f t="shared" si="1"/>
        <v>17</v>
      </c>
      <c r="C36" s="108">
        <f aca="true" t="shared" si="6" ref="C36:X36">SUM(C37:C43)</f>
        <v>0</v>
      </c>
      <c r="D36" s="100">
        <f t="shared" si="6"/>
        <v>0</v>
      </c>
      <c r="E36" s="100">
        <f t="shared" si="6"/>
        <v>0</v>
      </c>
      <c r="F36" s="100">
        <f t="shared" si="6"/>
        <v>1</v>
      </c>
      <c r="G36" s="100">
        <f t="shared" si="6"/>
        <v>1</v>
      </c>
      <c r="H36" s="100">
        <f t="shared" si="6"/>
        <v>0</v>
      </c>
      <c r="I36" s="100">
        <f t="shared" si="6"/>
        <v>1</v>
      </c>
      <c r="J36" s="100">
        <f t="shared" si="6"/>
        <v>0</v>
      </c>
      <c r="K36" s="100">
        <f t="shared" si="6"/>
        <v>0</v>
      </c>
      <c r="L36" s="100">
        <f t="shared" si="6"/>
        <v>0</v>
      </c>
      <c r="M36" s="100">
        <f t="shared" si="6"/>
        <v>1</v>
      </c>
      <c r="N36" s="100">
        <f t="shared" si="6"/>
        <v>1</v>
      </c>
      <c r="O36" s="100">
        <f t="shared" si="6"/>
        <v>0</v>
      </c>
      <c r="P36" s="100">
        <f t="shared" si="6"/>
        <v>0</v>
      </c>
      <c r="Q36" s="100">
        <f t="shared" si="6"/>
        <v>5</v>
      </c>
      <c r="R36" s="100">
        <f t="shared" si="6"/>
        <v>5</v>
      </c>
      <c r="S36" s="100">
        <f t="shared" si="6"/>
        <v>1</v>
      </c>
      <c r="T36" s="100">
        <f t="shared" si="6"/>
        <v>0</v>
      </c>
      <c r="U36" s="100">
        <f t="shared" si="6"/>
        <v>0</v>
      </c>
      <c r="V36" s="100">
        <f t="shared" si="6"/>
        <v>0</v>
      </c>
      <c r="W36" s="100">
        <f t="shared" si="6"/>
        <v>0</v>
      </c>
      <c r="X36" s="100">
        <f t="shared" si="6"/>
        <v>1</v>
      </c>
    </row>
    <row r="37" spans="1:7" ht="15">
      <c r="A37" s="103" t="s">
        <v>144</v>
      </c>
      <c r="B37" s="101">
        <f t="shared" si="1"/>
        <v>1</v>
      </c>
      <c r="C37" s="91"/>
      <c r="G37" s="144">
        <v>1</v>
      </c>
    </row>
    <row r="38" spans="1:19" ht="15">
      <c r="A38" s="103" t="s">
        <v>186</v>
      </c>
      <c r="B38" s="101">
        <f t="shared" si="1"/>
        <v>5</v>
      </c>
      <c r="C38" s="91"/>
      <c r="G38" s="143"/>
      <c r="R38" s="151">
        <v>5</v>
      </c>
      <c r="S38" s="158" t="s">
        <v>259</v>
      </c>
    </row>
    <row r="39" spans="1:19" s="91" customFormat="1" ht="15">
      <c r="A39" s="103" t="s">
        <v>70</v>
      </c>
      <c r="B39" s="101">
        <f t="shared" si="1"/>
        <v>2</v>
      </c>
      <c r="G39" s="143"/>
      <c r="I39" s="144">
        <v>1</v>
      </c>
      <c r="S39" s="144">
        <v>1</v>
      </c>
    </row>
    <row r="40" spans="1:13" s="91" customFormat="1" ht="15">
      <c r="A40" s="103" t="s">
        <v>171</v>
      </c>
      <c r="B40" s="101">
        <f t="shared" si="1"/>
        <v>1</v>
      </c>
      <c r="G40" s="143"/>
      <c r="I40" s="143"/>
      <c r="M40" s="144">
        <v>1</v>
      </c>
    </row>
    <row r="41" spans="1:22" s="91" customFormat="1" ht="15">
      <c r="A41" s="103" t="s">
        <v>67</v>
      </c>
      <c r="B41" s="101">
        <f t="shared" si="1"/>
        <v>6</v>
      </c>
      <c r="G41" s="143"/>
      <c r="I41" s="143"/>
      <c r="M41" s="143"/>
      <c r="N41" s="144">
        <v>1</v>
      </c>
      <c r="Q41" s="151">
        <v>5</v>
      </c>
      <c r="R41" s="158" t="s">
        <v>259</v>
      </c>
      <c r="S41" s="158" t="s">
        <v>259</v>
      </c>
      <c r="T41" s="158" t="s">
        <v>259</v>
      </c>
      <c r="U41" s="158" t="s">
        <v>259</v>
      </c>
      <c r="V41" s="158" t="s">
        <v>259</v>
      </c>
    </row>
    <row r="42" spans="1:24" s="91" customFormat="1" ht="15">
      <c r="A42" s="103" t="s">
        <v>294</v>
      </c>
      <c r="B42" s="101">
        <f t="shared" si="1"/>
        <v>1</v>
      </c>
      <c r="G42" s="143"/>
      <c r="I42" s="143"/>
      <c r="M42" s="143"/>
      <c r="N42" s="157"/>
      <c r="Q42" s="163"/>
      <c r="R42" s="164"/>
      <c r="S42" s="164"/>
      <c r="T42" s="164"/>
      <c r="U42" s="164"/>
      <c r="V42" s="164"/>
      <c r="X42" s="144">
        <v>1</v>
      </c>
    </row>
    <row r="43" spans="1:6" ht="15">
      <c r="A43" s="103" t="s">
        <v>162</v>
      </c>
      <c r="B43" s="101">
        <f t="shared" si="1"/>
        <v>1</v>
      </c>
      <c r="C43" s="91"/>
      <c r="F43" s="144">
        <v>1</v>
      </c>
    </row>
    <row r="44" spans="1:24" ht="15">
      <c r="A44" s="104" t="s">
        <v>80</v>
      </c>
      <c r="B44" s="102">
        <f t="shared" si="1"/>
        <v>10</v>
      </c>
      <c r="C44" s="108">
        <f aca="true" t="shared" si="7" ref="C44:X44">SUM(C45:C48)</f>
        <v>0</v>
      </c>
      <c r="D44" s="100">
        <f t="shared" si="7"/>
        <v>0</v>
      </c>
      <c r="E44" s="100">
        <f t="shared" si="7"/>
        <v>0</v>
      </c>
      <c r="F44" s="100">
        <f t="shared" si="7"/>
        <v>1</v>
      </c>
      <c r="G44" s="100">
        <f t="shared" si="7"/>
        <v>0</v>
      </c>
      <c r="H44" s="100">
        <f t="shared" si="7"/>
        <v>1</v>
      </c>
      <c r="I44" s="100">
        <f t="shared" si="7"/>
        <v>0</v>
      </c>
      <c r="J44" s="100">
        <f t="shared" si="7"/>
        <v>0</v>
      </c>
      <c r="K44" s="100">
        <f t="shared" si="7"/>
        <v>0</v>
      </c>
      <c r="L44" s="100">
        <f t="shared" si="7"/>
        <v>0</v>
      </c>
      <c r="M44" s="100">
        <f t="shared" si="7"/>
        <v>0</v>
      </c>
      <c r="N44" s="100">
        <f t="shared" si="7"/>
        <v>0</v>
      </c>
      <c r="O44" s="100">
        <f t="shared" si="7"/>
        <v>0</v>
      </c>
      <c r="P44" s="100">
        <f t="shared" si="7"/>
        <v>0</v>
      </c>
      <c r="Q44" s="100">
        <f t="shared" si="7"/>
        <v>1</v>
      </c>
      <c r="R44" s="100">
        <f t="shared" si="7"/>
        <v>1</v>
      </c>
      <c r="S44" s="100">
        <f t="shared" si="7"/>
        <v>0</v>
      </c>
      <c r="T44" s="100">
        <f t="shared" si="7"/>
        <v>0</v>
      </c>
      <c r="U44" s="100">
        <f t="shared" si="7"/>
        <v>1</v>
      </c>
      <c r="V44" s="100">
        <f t="shared" si="7"/>
        <v>5</v>
      </c>
      <c r="W44" s="100">
        <f t="shared" si="7"/>
        <v>0</v>
      </c>
      <c r="X44" s="100">
        <f t="shared" si="7"/>
        <v>0</v>
      </c>
    </row>
    <row r="45" spans="1:8" ht="15">
      <c r="A45" s="103" t="s">
        <v>124</v>
      </c>
      <c r="B45" s="101">
        <f t="shared" si="1"/>
        <v>1</v>
      </c>
      <c r="C45" s="110"/>
      <c r="D45" s="110"/>
      <c r="E45" s="110"/>
      <c r="F45" s="110"/>
      <c r="G45" s="110"/>
      <c r="H45" s="144">
        <v>1</v>
      </c>
    </row>
    <row r="46" spans="1:23" ht="15">
      <c r="A46" s="103" t="s">
        <v>287</v>
      </c>
      <c r="B46" s="101">
        <f t="shared" si="1"/>
        <v>5</v>
      </c>
      <c r="C46" s="110"/>
      <c r="D46" s="110"/>
      <c r="E46" s="110"/>
      <c r="F46" s="110"/>
      <c r="G46" s="110"/>
      <c r="H46" s="157"/>
      <c r="V46" s="151">
        <v>5</v>
      </c>
      <c r="W46" s="158" t="s">
        <v>259</v>
      </c>
    </row>
    <row r="47" spans="1:17" ht="15">
      <c r="A47" s="103" t="s">
        <v>163</v>
      </c>
      <c r="B47" s="101">
        <f t="shared" si="1"/>
        <v>2</v>
      </c>
      <c r="C47" s="110"/>
      <c r="D47" s="110"/>
      <c r="E47" s="110"/>
      <c r="F47" s="144">
        <v>1</v>
      </c>
      <c r="G47" s="110"/>
      <c r="Q47" s="144">
        <v>1</v>
      </c>
    </row>
    <row r="48" spans="1:21" ht="15">
      <c r="A48" s="103" t="s">
        <v>122</v>
      </c>
      <c r="B48" s="101">
        <f t="shared" si="1"/>
        <v>2</v>
      </c>
      <c r="C48" s="110"/>
      <c r="D48" s="110"/>
      <c r="E48" s="110"/>
      <c r="F48" s="110"/>
      <c r="G48" s="110"/>
      <c r="R48" s="144">
        <v>1</v>
      </c>
      <c r="U48" s="144">
        <v>1</v>
      </c>
    </row>
    <row r="49" spans="1:24" ht="15">
      <c r="A49" s="104" t="s">
        <v>74</v>
      </c>
      <c r="B49" s="102">
        <f t="shared" si="1"/>
        <v>6</v>
      </c>
      <c r="C49" s="108">
        <f aca="true" t="shared" si="8" ref="C49:X49">SUM(C50:C53)</f>
        <v>0</v>
      </c>
      <c r="D49" s="100">
        <f t="shared" si="8"/>
        <v>0</v>
      </c>
      <c r="E49" s="100">
        <f t="shared" si="8"/>
        <v>0</v>
      </c>
      <c r="F49" s="100">
        <f t="shared" si="8"/>
        <v>5</v>
      </c>
      <c r="G49" s="100">
        <f t="shared" si="8"/>
        <v>1</v>
      </c>
      <c r="H49" s="100">
        <f t="shared" si="8"/>
        <v>0</v>
      </c>
      <c r="I49" s="100">
        <f t="shared" si="8"/>
        <v>0</v>
      </c>
      <c r="J49" s="100">
        <f t="shared" si="8"/>
        <v>0</v>
      </c>
      <c r="K49" s="100">
        <f t="shared" si="8"/>
        <v>0</v>
      </c>
      <c r="L49" s="100">
        <f t="shared" si="8"/>
        <v>0</v>
      </c>
      <c r="M49" s="100">
        <f t="shared" si="8"/>
        <v>0</v>
      </c>
      <c r="N49" s="100">
        <f t="shared" si="8"/>
        <v>0</v>
      </c>
      <c r="O49" s="100">
        <f t="shared" si="8"/>
        <v>0</v>
      </c>
      <c r="P49" s="100">
        <f t="shared" si="8"/>
        <v>0</v>
      </c>
      <c r="Q49" s="100">
        <f t="shared" si="8"/>
        <v>0</v>
      </c>
      <c r="R49" s="100">
        <f t="shared" si="8"/>
        <v>0</v>
      </c>
      <c r="S49" s="100">
        <f t="shared" si="8"/>
        <v>0</v>
      </c>
      <c r="T49" s="100">
        <f t="shared" si="8"/>
        <v>0</v>
      </c>
      <c r="U49" s="100">
        <f t="shared" si="8"/>
        <v>0</v>
      </c>
      <c r="V49" s="100">
        <f t="shared" si="8"/>
        <v>0</v>
      </c>
      <c r="W49" s="100">
        <f t="shared" si="8"/>
        <v>0</v>
      </c>
      <c r="X49" s="100">
        <f t="shared" si="8"/>
        <v>0</v>
      </c>
    </row>
    <row r="50" spans="1:9" ht="15">
      <c r="A50" s="103" t="s">
        <v>143</v>
      </c>
      <c r="B50" s="101">
        <f t="shared" si="1"/>
        <v>1</v>
      </c>
      <c r="C50" s="110"/>
      <c r="D50" s="110"/>
      <c r="E50" s="110"/>
      <c r="F50" s="110"/>
      <c r="G50" s="150">
        <v>1</v>
      </c>
      <c r="H50" s="110"/>
      <c r="I50" s="110"/>
    </row>
    <row r="51" spans="1:9" ht="15">
      <c r="A51" s="103" t="s">
        <v>138</v>
      </c>
      <c r="B51" s="101">
        <f aca="true" t="shared" si="9" ref="B51:B85">SUM(C51:X51)</f>
        <v>5</v>
      </c>
      <c r="C51" s="110"/>
      <c r="D51" s="110"/>
      <c r="E51" s="110"/>
      <c r="F51" s="109">
        <v>5</v>
      </c>
      <c r="G51" s="158" t="s">
        <v>259</v>
      </c>
      <c r="H51" s="158" t="s">
        <v>259</v>
      </c>
      <c r="I51" s="158" t="s">
        <v>259</v>
      </c>
    </row>
    <row r="52" spans="1:9" ht="15">
      <c r="A52" s="103"/>
      <c r="B52" s="101">
        <f t="shared" si="9"/>
        <v>0</v>
      </c>
      <c r="C52" s="110"/>
      <c r="D52" s="110"/>
      <c r="E52" s="110"/>
      <c r="F52" s="110"/>
      <c r="G52" s="110"/>
      <c r="H52" s="110"/>
      <c r="I52" s="110"/>
    </row>
    <row r="53" spans="1:9" ht="15">
      <c r="A53" s="103"/>
      <c r="B53" s="101">
        <f t="shared" si="9"/>
        <v>0</v>
      </c>
      <c r="C53" s="110"/>
      <c r="D53" s="110"/>
      <c r="E53" s="110"/>
      <c r="F53" s="110"/>
      <c r="G53" s="110"/>
      <c r="H53" s="110"/>
      <c r="I53" s="110"/>
    </row>
    <row r="54" spans="1:24" ht="15">
      <c r="A54" s="104" t="s">
        <v>76</v>
      </c>
      <c r="B54" s="102">
        <f t="shared" si="9"/>
        <v>16</v>
      </c>
      <c r="C54" s="100">
        <f aca="true" t="shared" si="10" ref="C54:X54">SUM(C55:C63)</f>
        <v>0</v>
      </c>
      <c r="D54" s="100">
        <f t="shared" si="10"/>
        <v>0</v>
      </c>
      <c r="E54" s="100">
        <f t="shared" si="10"/>
        <v>0</v>
      </c>
      <c r="F54" s="100">
        <f t="shared" si="10"/>
        <v>0</v>
      </c>
      <c r="G54" s="100">
        <f t="shared" si="10"/>
        <v>1</v>
      </c>
      <c r="H54" s="100">
        <f t="shared" si="10"/>
        <v>0</v>
      </c>
      <c r="I54" s="100">
        <f t="shared" si="10"/>
        <v>0</v>
      </c>
      <c r="J54" s="100">
        <f t="shared" si="10"/>
        <v>2</v>
      </c>
      <c r="K54" s="100">
        <f t="shared" si="10"/>
        <v>0</v>
      </c>
      <c r="L54" s="100">
        <f t="shared" si="10"/>
        <v>0</v>
      </c>
      <c r="M54" s="100">
        <f t="shared" si="10"/>
        <v>2</v>
      </c>
      <c r="N54" s="100">
        <f t="shared" si="10"/>
        <v>0</v>
      </c>
      <c r="O54" s="100">
        <f t="shared" si="10"/>
        <v>1</v>
      </c>
      <c r="P54" s="100">
        <f t="shared" si="10"/>
        <v>0</v>
      </c>
      <c r="Q54" s="100">
        <f t="shared" si="10"/>
        <v>0</v>
      </c>
      <c r="R54" s="100">
        <f t="shared" si="10"/>
        <v>1</v>
      </c>
      <c r="S54" s="100">
        <f t="shared" si="10"/>
        <v>1</v>
      </c>
      <c r="T54" s="100">
        <f t="shared" si="10"/>
        <v>0</v>
      </c>
      <c r="U54" s="100">
        <f t="shared" si="10"/>
        <v>3</v>
      </c>
      <c r="V54" s="100">
        <f t="shared" si="10"/>
        <v>5</v>
      </c>
      <c r="W54" s="100">
        <f t="shared" si="10"/>
        <v>0</v>
      </c>
      <c r="X54" s="100">
        <f t="shared" si="10"/>
        <v>0</v>
      </c>
    </row>
    <row r="55" spans="1:7" ht="15">
      <c r="A55" s="103" t="s">
        <v>146</v>
      </c>
      <c r="B55" s="101">
        <f t="shared" si="9"/>
        <v>1</v>
      </c>
      <c r="F55" s="143"/>
      <c r="G55" s="144">
        <v>1</v>
      </c>
    </row>
    <row r="56" spans="1:21" s="91" customFormat="1" ht="15">
      <c r="A56" s="103" t="s">
        <v>271</v>
      </c>
      <c r="B56" s="101">
        <f t="shared" si="9"/>
        <v>2</v>
      </c>
      <c r="F56" s="143"/>
      <c r="G56" s="143"/>
      <c r="S56" s="144">
        <v>1</v>
      </c>
      <c r="U56" s="144">
        <v>1</v>
      </c>
    </row>
    <row r="57" spans="1:13" ht="15">
      <c r="A57" s="103" t="s">
        <v>228</v>
      </c>
      <c r="B57" s="101">
        <f t="shared" si="9"/>
        <v>1</v>
      </c>
      <c r="F57" s="143"/>
      <c r="G57" s="143"/>
      <c r="M57" s="144">
        <v>1</v>
      </c>
    </row>
    <row r="58" spans="1:13" ht="15">
      <c r="A58" s="103" t="s">
        <v>229</v>
      </c>
      <c r="B58" s="101">
        <f t="shared" si="9"/>
        <v>1</v>
      </c>
      <c r="F58" s="143"/>
      <c r="G58" s="143"/>
      <c r="M58" s="144">
        <v>1</v>
      </c>
    </row>
    <row r="59" spans="1:15" s="91" customFormat="1" ht="15">
      <c r="A59" s="103" t="s">
        <v>245</v>
      </c>
      <c r="B59" s="101">
        <f t="shared" si="9"/>
        <v>1</v>
      </c>
      <c r="F59" s="143"/>
      <c r="G59" s="143"/>
      <c r="M59" s="143"/>
      <c r="O59" s="144">
        <v>1</v>
      </c>
    </row>
    <row r="60" spans="1:10" ht="15">
      <c r="A60" s="103" t="s">
        <v>193</v>
      </c>
      <c r="B60" s="101">
        <f t="shared" si="9"/>
        <v>1</v>
      </c>
      <c r="F60" s="143"/>
      <c r="G60" s="143"/>
      <c r="J60" s="144">
        <v>1</v>
      </c>
    </row>
    <row r="61" spans="1:23" ht="15">
      <c r="A61" s="103" t="s">
        <v>199</v>
      </c>
      <c r="B61" s="101">
        <f t="shared" si="9"/>
        <v>6</v>
      </c>
      <c r="F61" s="143"/>
      <c r="G61" s="143"/>
      <c r="J61" s="157"/>
      <c r="U61" s="144">
        <v>1</v>
      </c>
      <c r="V61" s="151">
        <v>5</v>
      </c>
      <c r="W61" s="158" t="s">
        <v>259</v>
      </c>
    </row>
    <row r="62" spans="1:18" ht="15">
      <c r="A62" s="103" t="s">
        <v>126</v>
      </c>
      <c r="B62" s="101">
        <f t="shared" si="9"/>
        <v>1</v>
      </c>
      <c r="F62" s="143"/>
      <c r="G62" s="143"/>
      <c r="J62" s="143"/>
      <c r="R62" s="144">
        <v>1</v>
      </c>
    </row>
    <row r="63" spans="1:21" ht="15">
      <c r="A63" s="103" t="s">
        <v>192</v>
      </c>
      <c r="B63" s="101">
        <f t="shared" si="9"/>
        <v>2</v>
      </c>
      <c r="J63" s="144">
        <v>1</v>
      </c>
      <c r="U63" s="144">
        <v>1</v>
      </c>
    </row>
    <row r="64" spans="1:24" ht="15">
      <c r="A64" s="104" t="s">
        <v>81</v>
      </c>
      <c r="B64" s="102">
        <f t="shared" si="9"/>
        <v>15</v>
      </c>
      <c r="C64" s="100">
        <f aca="true" t="shared" si="11" ref="C64:X64">SUM(C65:C70)</f>
        <v>0</v>
      </c>
      <c r="D64" s="100">
        <f t="shared" si="11"/>
        <v>0</v>
      </c>
      <c r="E64" s="100">
        <f t="shared" si="11"/>
        <v>0</v>
      </c>
      <c r="F64" s="100">
        <f t="shared" si="11"/>
        <v>2</v>
      </c>
      <c r="G64" s="100">
        <f t="shared" si="11"/>
        <v>0</v>
      </c>
      <c r="H64" s="100">
        <f t="shared" si="11"/>
        <v>0</v>
      </c>
      <c r="I64" s="100">
        <f t="shared" si="11"/>
        <v>0</v>
      </c>
      <c r="J64" s="100">
        <f t="shared" si="11"/>
        <v>0</v>
      </c>
      <c r="K64" s="100">
        <f t="shared" si="11"/>
        <v>0</v>
      </c>
      <c r="L64" s="100">
        <f t="shared" si="11"/>
        <v>0</v>
      </c>
      <c r="M64" s="100">
        <f t="shared" si="11"/>
        <v>5</v>
      </c>
      <c r="N64" s="100">
        <f t="shared" si="11"/>
        <v>0</v>
      </c>
      <c r="O64" s="100">
        <f t="shared" si="11"/>
        <v>1</v>
      </c>
      <c r="P64" s="100">
        <f t="shared" si="11"/>
        <v>0</v>
      </c>
      <c r="Q64" s="100">
        <f t="shared" si="11"/>
        <v>1</v>
      </c>
      <c r="R64" s="100">
        <f t="shared" si="11"/>
        <v>0</v>
      </c>
      <c r="S64" s="100">
        <f t="shared" si="11"/>
        <v>0</v>
      </c>
      <c r="T64" s="100">
        <f t="shared" si="11"/>
        <v>0</v>
      </c>
      <c r="U64" s="100">
        <f t="shared" si="11"/>
        <v>6</v>
      </c>
      <c r="V64" s="100">
        <f t="shared" si="11"/>
        <v>0</v>
      </c>
      <c r="W64" s="100">
        <f t="shared" si="11"/>
        <v>0</v>
      </c>
      <c r="X64" s="100">
        <f t="shared" si="11"/>
        <v>0</v>
      </c>
    </row>
    <row r="65" spans="1:9" ht="15">
      <c r="A65" s="103" t="s">
        <v>73</v>
      </c>
      <c r="B65" s="101">
        <f t="shared" si="9"/>
        <v>1</v>
      </c>
      <c r="C65" s="110"/>
      <c r="D65" s="110"/>
      <c r="E65" s="110"/>
      <c r="F65" s="144">
        <v>1</v>
      </c>
      <c r="G65" s="110"/>
      <c r="H65" s="110"/>
      <c r="I65" s="110"/>
    </row>
    <row r="66" spans="1:21" ht="15">
      <c r="A66" s="103" t="s">
        <v>282</v>
      </c>
      <c r="B66" s="101">
        <f t="shared" si="9"/>
        <v>1</v>
      </c>
      <c r="C66" s="110"/>
      <c r="D66" s="110"/>
      <c r="E66" s="110"/>
      <c r="F66" s="144"/>
      <c r="G66" s="110"/>
      <c r="H66" s="110"/>
      <c r="I66" s="110"/>
      <c r="U66" s="144">
        <v>1</v>
      </c>
    </row>
    <row r="67" spans="1:22" s="91" customFormat="1" ht="15">
      <c r="A67" s="103" t="s">
        <v>283</v>
      </c>
      <c r="B67" s="101">
        <f t="shared" si="9"/>
        <v>5</v>
      </c>
      <c r="C67" s="110"/>
      <c r="D67" s="110"/>
      <c r="E67" s="110"/>
      <c r="F67" s="53"/>
      <c r="G67" s="110"/>
      <c r="H67" s="110"/>
      <c r="I67" s="110"/>
      <c r="U67" s="151">
        <v>5</v>
      </c>
      <c r="V67" s="158" t="s">
        <v>259</v>
      </c>
    </row>
    <row r="68" spans="1:9" ht="15">
      <c r="A68" s="103" t="s">
        <v>155</v>
      </c>
      <c r="B68" s="101">
        <f t="shared" si="9"/>
        <v>1</v>
      </c>
      <c r="C68" s="110"/>
      <c r="D68" s="110"/>
      <c r="E68" s="110"/>
      <c r="F68" s="144">
        <v>1</v>
      </c>
      <c r="G68" s="110"/>
      <c r="H68" s="110"/>
      <c r="I68" s="110"/>
    </row>
    <row r="69" spans="1:15" ht="15">
      <c r="A69" s="103" t="s">
        <v>232</v>
      </c>
      <c r="B69" s="101">
        <f t="shared" si="9"/>
        <v>6</v>
      </c>
      <c r="C69" s="110"/>
      <c r="D69" s="110"/>
      <c r="E69" s="110"/>
      <c r="F69" s="110"/>
      <c r="G69" s="110"/>
      <c r="H69" s="110"/>
      <c r="I69" s="110"/>
      <c r="M69" s="109">
        <v>5</v>
      </c>
      <c r="N69" s="158" t="s">
        <v>259</v>
      </c>
      <c r="O69" s="144">
        <v>1</v>
      </c>
    </row>
    <row r="70" spans="1:17" ht="15">
      <c r="A70" s="103" t="s">
        <v>254</v>
      </c>
      <c r="B70" s="101">
        <f t="shared" si="9"/>
        <v>1</v>
      </c>
      <c r="C70" s="110"/>
      <c r="D70" s="110"/>
      <c r="E70" s="110"/>
      <c r="F70" s="110"/>
      <c r="G70" s="110"/>
      <c r="H70" s="110"/>
      <c r="I70" s="110"/>
      <c r="Q70" s="144">
        <v>1</v>
      </c>
    </row>
    <row r="71" spans="1:24" ht="15">
      <c r="A71" s="104" t="s">
        <v>83</v>
      </c>
      <c r="B71" s="102">
        <f t="shared" si="9"/>
        <v>6</v>
      </c>
      <c r="C71" s="100">
        <f aca="true" t="shared" si="12" ref="C71:X71">SUM(C72:C75)</f>
        <v>0</v>
      </c>
      <c r="D71" s="100">
        <f t="shared" si="12"/>
        <v>0</v>
      </c>
      <c r="E71" s="100">
        <f t="shared" si="12"/>
        <v>0</v>
      </c>
      <c r="F71" s="100">
        <f t="shared" si="12"/>
        <v>0</v>
      </c>
      <c r="G71" s="100">
        <f t="shared" si="12"/>
        <v>0</v>
      </c>
      <c r="H71" s="100">
        <f t="shared" si="12"/>
        <v>1</v>
      </c>
      <c r="I71" s="100">
        <f t="shared" si="12"/>
        <v>0</v>
      </c>
      <c r="J71" s="100">
        <f t="shared" si="12"/>
        <v>0</v>
      </c>
      <c r="K71" s="100">
        <f t="shared" si="12"/>
        <v>0</v>
      </c>
      <c r="L71" s="100">
        <f t="shared" si="12"/>
        <v>0</v>
      </c>
      <c r="M71" s="100">
        <f t="shared" si="12"/>
        <v>1</v>
      </c>
      <c r="N71" s="100">
        <f t="shared" si="12"/>
        <v>1</v>
      </c>
      <c r="O71" s="100">
        <f t="shared" si="12"/>
        <v>0</v>
      </c>
      <c r="P71" s="100">
        <f t="shared" si="12"/>
        <v>1</v>
      </c>
      <c r="Q71" s="100">
        <f t="shared" si="12"/>
        <v>0</v>
      </c>
      <c r="R71" s="100">
        <f t="shared" si="12"/>
        <v>0</v>
      </c>
      <c r="S71" s="100">
        <f t="shared" si="12"/>
        <v>1</v>
      </c>
      <c r="T71" s="100">
        <f t="shared" si="12"/>
        <v>0</v>
      </c>
      <c r="U71" s="100">
        <f t="shared" si="12"/>
        <v>1</v>
      </c>
      <c r="V71" s="100">
        <f t="shared" si="12"/>
        <v>0</v>
      </c>
      <c r="W71" s="100">
        <f t="shared" si="12"/>
        <v>0</v>
      </c>
      <c r="X71" s="100">
        <f t="shared" si="12"/>
        <v>0</v>
      </c>
    </row>
    <row r="72" spans="1:13" ht="15">
      <c r="A72" s="103" t="s">
        <v>132</v>
      </c>
      <c r="B72" s="101">
        <f t="shared" si="9"/>
        <v>2</v>
      </c>
      <c r="H72" s="144">
        <v>1</v>
      </c>
      <c r="M72" s="144">
        <v>1</v>
      </c>
    </row>
    <row r="73" spans="1:19" ht="15">
      <c r="A73" s="103" t="s">
        <v>204</v>
      </c>
      <c r="B73" s="101">
        <f t="shared" si="9"/>
        <v>2</v>
      </c>
      <c r="H73" s="143"/>
      <c r="I73" s="91"/>
      <c r="J73" s="91"/>
      <c r="K73" s="91"/>
      <c r="L73" s="91"/>
      <c r="M73" s="143"/>
      <c r="P73" s="144">
        <v>1</v>
      </c>
      <c r="S73" s="144">
        <v>1</v>
      </c>
    </row>
    <row r="74" spans="1:21" ht="15">
      <c r="A74" s="103" t="s">
        <v>281</v>
      </c>
      <c r="B74" s="101">
        <f t="shared" si="9"/>
        <v>1</v>
      </c>
      <c r="H74" s="143"/>
      <c r="I74" s="91"/>
      <c r="J74" s="91"/>
      <c r="K74" s="91"/>
      <c r="L74" s="91"/>
      <c r="M74" s="143"/>
      <c r="P74" s="157"/>
      <c r="S74" s="157"/>
      <c r="U74" s="144">
        <v>1</v>
      </c>
    </row>
    <row r="75" spans="1:14" ht="15">
      <c r="A75" s="103" t="s">
        <v>215</v>
      </c>
      <c r="B75" s="101">
        <f t="shared" si="9"/>
        <v>1</v>
      </c>
      <c r="N75" s="144">
        <v>1</v>
      </c>
    </row>
    <row r="76" spans="1:24" ht="15">
      <c r="A76" s="104" t="s">
        <v>82</v>
      </c>
      <c r="B76" s="102">
        <f t="shared" si="9"/>
        <v>16</v>
      </c>
      <c r="C76" s="100">
        <f aca="true" t="shared" si="13" ref="C76:X76">SUM(C77:C81)</f>
        <v>0</v>
      </c>
      <c r="D76" s="100">
        <f t="shared" si="13"/>
        <v>0</v>
      </c>
      <c r="E76" s="100">
        <f t="shared" si="13"/>
        <v>0</v>
      </c>
      <c r="F76" s="100">
        <f t="shared" si="13"/>
        <v>0</v>
      </c>
      <c r="G76" s="100">
        <f t="shared" si="13"/>
        <v>0</v>
      </c>
      <c r="H76" s="100">
        <f t="shared" si="13"/>
        <v>0</v>
      </c>
      <c r="I76" s="100">
        <f t="shared" si="13"/>
        <v>1</v>
      </c>
      <c r="J76" s="100">
        <f t="shared" si="13"/>
        <v>0</v>
      </c>
      <c r="K76" s="100">
        <f t="shared" si="13"/>
        <v>0</v>
      </c>
      <c r="L76" s="100">
        <f t="shared" si="13"/>
        <v>0</v>
      </c>
      <c r="M76" s="100">
        <f t="shared" si="13"/>
        <v>5</v>
      </c>
      <c r="N76" s="100">
        <f t="shared" si="13"/>
        <v>0</v>
      </c>
      <c r="O76" s="100">
        <f t="shared" si="13"/>
        <v>0</v>
      </c>
      <c r="P76" s="100">
        <f t="shared" si="13"/>
        <v>0</v>
      </c>
      <c r="Q76" s="100">
        <f t="shared" si="13"/>
        <v>0</v>
      </c>
      <c r="R76" s="100">
        <f t="shared" si="13"/>
        <v>10</v>
      </c>
      <c r="S76" s="100">
        <f t="shared" si="13"/>
        <v>0</v>
      </c>
      <c r="T76" s="100">
        <f t="shared" si="13"/>
        <v>0</v>
      </c>
      <c r="U76" s="100">
        <f t="shared" si="13"/>
        <v>0</v>
      </c>
      <c r="V76" s="100">
        <f t="shared" si="13"/>
        <v>0</v>
      </c>
      <c r="W76" s="100">
        <f t="shared" si="13"/>
        <v>0</v>
      </c>
      <c r="X76" s="100">
        <f t="shared" si="13"/>
        <v>0</v>
      </c>
    </row>
    <row r="77" spans="1:9" ht="15">
      <c r="A77" s="103" t="s">
        <v>181</v>
      </c>
      <c r="B77" s="101">
        <f t="shared" si="9"/>
        <v>1</v>
      </c>
      <c r="C77" s="110"/>
      <c r="D77" s="110"/>
      <c r="E77" s="110"/>
      <c r="F77" s="110"/>
      <c r="G77" s="110"/>
      <c r="H77" s="110"/>
      <c r="I77" s="144">
        <v>1</v>
      </c>
    </row>
    <row r="78" spans="1:14" ht="15">
      <c r="A78" s="103" t="s">
        <v>230</v>
      </c>
      <c r="B78" s="101">
        <f t="shared" si="9"/>
        <v>5</v>
      </c>
      <c r="C78" s="110"/>
      <c r="D78" s="110"/>
      <c r="E78" s="110"/>
      <c r="F78" s="110"/>
      <c r="G78" s="110"/>
      <c r="H78" s="110"/>
      <c r="I78" s="110"/>
      <c r="M78" s="109">
        <v>5</v>
      </c>
      <c r="N78" s="158" t="s">
        <v>259</v>
      </c>
    </row>
    <row r="79" spans="1:19" ht="15">
      <c r="A79" s="103" t="s">
        <v>260</v>
      </c>
      <c r="B79" s="101">
        <f t="shared" si="9"/>
        <v>5</v>
      </c>
      <c r="C79" s="110"/>
      <c r="D79" s="110"/>
      <c r="E79" s="110"/>
      <c r="F79" s="110"/>
      <c r="G79" s="110"/>
      <c r="H79" s="110"/>
      <c r="I79" s="110"/>
      <c r="R79" s="151">
        <v>5</v>
      </c>
      <c r="S79" s="158" t="s">
        <v>259</v>
      </c>
    </row>
    <row r="80" spans="1:19" ht="15">
      <c r="A80" s="103" t="s">
        <v>261</v>
      </c>
      <c r="B80" s="101">
        <f t="shared" si="9"/>
        <v>5</v>
      </c>
      <c r="C80" s="110"/>
      <c r="D80" s="110"/>
      <c r="E80" s="110"/>
      <c r="F80" s="110"/>
      <c r="G80" s="110"/>
      <c r="H80" s="110"/>
      <c r="I80" s="110"/>
      <c r="R80" s="151">
        <v>5</v>
      </c>
      <c r="S80" s="158" t="s">
        <v>259</v>
      </c>
    </row>
    <row r="81" spans="1:9" ht="15">
      <c r="A81" s="103"/>
      <c r="B81" s="101">
        <f t="shared" si="9"/>
        <v>0</v>
      </c>
      <c r="C81" s="110"/>
      <c r="D81" s="110"/>
      <c r="E81" s="110"/>
      <c r="F81" s="110"/>
      <c r="G81" s="110"/>
      <c r="H81" s="110"/>
      <c r="I81" s="110"/>
    </row>
    <row r="82" spans="1:24" ht="15">
      <c r="A82" s="104" t="s">
        <v>169</v>
      </c>
      <c r="B82" s="102">
        <f t="shared" si="9"/>
        <v>2</v>
      </c>
      <c r="C82" s="100">
        <f aca="true" t="shared" si="14" ref="C82:X82">SUM(C83:C85)</f>
        <v>0</v>
      </c>
      <c r="D82" s="100">
        <f t="shared" si="14"/>
        <v>0</v>
      </c>
      <c r="E82" s="100">
        <f t="shared" si="14"/>
        <v>0</v>
      </c>
      <c r="F82" s="100">
        <f t="shared" si="14"/>
        <v>0</v>
      </c>
      <c r="G82" s="100">
        <f t="shared" si="14"/>
        <v>0</v>
      </c>
      <c r="H82" s="100">
        <f t="shared" si="14"/>
        <v>0</v>
      </c>
      <c r="I82" s="100">
        <f t="shared" si="14"/>
        <v>0</v>
      </c>
      <c r="J82" s="100">
        <f t="shared" si="14"/>
        <v>0</v>
      </c>
      <c r="K82" s="100">
        <f t="shared" si="14"/>
        <v>0</v>
      </c>
      <c r="L82" s="100">
        <f t="shared" si="14"/>
        <v>0</v>
      </c>
      <c r="M82" s="100">
        <f t="shared" si="14"/>
        <v>0</v>
      </c>
      <c r="N82" s="100">
        <f t="shared" si="14"/>
        <v>0</v>
      </c>
      <c r="O82" s="100">
        <f t="shared" si="14"/>
        <v>1</v>
      </c>
      <c r="P82" s="100">
        <f t="shared" si="14"/>
        <v>0</v>
      </c>
      <c r="Q82" s="100">
        <f t="shared" si="14"/>
        <v>0</v>
      </c>
      <c r="R82" s="100">
        <f t="shared" si="14"/>
        <v>0</v>
      </c>
      <c r="S82" s="100">
        <f t="shared" si="14"/>
        <v>0</v>
      </c>
      <c r="T82" s="100">
        <f t="shared" si="14"/>
        <v>1</v>
      </c>
      <c r="U82" s="100">
        <f t="shared" si="14"/>
        <v>0</v>
      </c>
      <c r="V82" s="100">
        <f t="shared" si="14"/>
        <v>0</v>
      </c>
      <c r="W82" s="100">
        <f t="shared" si="14"/>
        <v>0</v>
      </c>
      <c r="X82" s="100">
        <f t="shared" si="14"/>
        <v>0</v>
      </c>
    </row>
    <row r="83" spans="1:15" ht="15">
      <c r="A83" s="103" t="s">
        <v>249</v>
      </c>
      <c r="B83" s="101">
        <f t="shared" si="9"/>
        <v>1</v>
      </c>
      <c r="O83" s="144">
        <v>1</v>
      </c>
    </row>
    <row r="84" spans="1:20" ht="15">
      <c r="A84" s="103" t="s">
        <v>279</v>
      </c>
      <c r="B84" s="101">
        <f t="shared" si="9"/>
        <v>1</v>
      </c>
      <c r="T84" s="144">
        <v>1</v>
      </c>
    </row>
    <row r="85" spans="1:2" ht="15">
      <c r="A85" s="103"/>
      <c r="B85" s="101">
        <f t="shared" si="9"/>
        <v>0</v>
      </c>
    </row>
  </sheetData>
  <sheetProtection password="C66D" sheet="1" objects="1" scenarios="1" autoFilter="0"/>
  <autoFilter ref="A4:X85"/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O35"/>
  <sheetViews>
    <sheetView workbookViewId="0" topLeftCell="A1">
      <selection activeCell="V31" sqref="V31"/>
    </sheetView>
  </sheetViews>
  <sheetFormatPr defaultColWidth="9.00390625" defaultRowHeight="12.75"/>
  <cols>
    <col min="2" max="2" width="23.375" style="0" bestFit="1" customWidth="1"/>
    <col min="3" max="3" width="7.00390625" style="0" customWidth="1"/>
    <col min="4" max="4" width="7.25390625" style="0" customWidth="1"/>
    <col min="5" max="5" width="23.375" style="0" customWidth="1"/>
    <col min="6" max="8" width="4.00390625" style="0" bestFit="1" customWidth="1"/>
    <col min="9" max="9" width="3.25390625" style="0" customWidth="1"/>
    <col min="10" max="10" width="8.375" style="0" bestFit="1" customWidth="1"/>
    <col min="11" max="11" width="7.375" style="0" bestFit="1" customWidth="1"/>
    <col min="12" max="12" width="3.75390625" style="0" customWidth="1"/>
    <col min="13" max="13" width="5.25390625" style="0" customWidth="1"/>
    <col min="14" max="14" width="5.125" style="0" bestFit="1" customWidth="1"/>
    <col min="15" max="15" width="4.875" style="0" customWidth="1"/>
    <col min="16" max="39" width="2.75390625" style="0" customWidth="1"/>
    <col min="40" max="41" width="3.875" style="0" customWidth="1"/>
  </cols>
  <sheetData>
    <row r="2" ht="12.75">
      <c r="E2">
        <f>6000/30000</f>
        <v>0.2</v>
      </c>
    </row>
    <row r="3" ht="13.5" thickBot="1"/>
    <row r="4" spans="2:39" ht="13.5" thickBot="1">
      <c r="B4" s="14"/>
      <c r="C4" s="61" t="s">
        <v>60</v>
      </c>
      <c r="D4" s="61" t="s">
        <v>61</v>
      </c>
      <c r="E4" s="61"/>
      <c r="F4" s="56">
        <v>1</v>
      </c>
      <c r="G4" s="57">
        <v>2</v>
      </c>
      <c r="H4" s="57">
        <v>3</v>
      </c>
      <c r="I4" s="57">
        <v>4</v>
      </c>
      <c r="J4" s="57">
        <v>5</v>
      </c>
      <c r="K4" s="57">
        <v>6</v>
      </c>
      <c r="L4" s="57">
        <v>7</v>
      </c>
      <c r="M4" s="57">
        <v>8</v>
      </c>
      <c r="N4" s="57">
        <v>9</v>
      </c>
      <c r="O4" s="57">
        <v>10</v>
      </c>
      <c r="P4" s="57">
        <v>11</v>
      </c>
      <c r="Q4" s="57">
        <v>12</v>
      </c>
      <c r="R4" s="57">
        <v>13</v>
      </c>
      <c r="S4" s="57">
        <v>14</v>
      </c>
      <c r="T4" s="57">
        <v>15</v>
      </c>
      <c r="U4" s="57">
        <v>16</v>
      </c>
      <c r="V4" s="57">
        <v>17</v>
      </c>
      <c r="W4" s="57">
        <v>18</v>
      </c>
      <c r="X4" s="57">
        <v>19</v>
      </c>
      <c r="Y4" s="57">
        <v>20</v>
      </c>
      <c r="Z4" s="57">
        <v>21</v>
      </c>
      <c r="AA4" s="57">
        <v>22</v>
      </c>
      <c r="AB4" s="57">
        <v>23</v>
      </c>
      <c r="AC4" s="57">
        <v>24</v>
      </c>
      <c r="AD4" s="57">
        <v>25</v>
      </c>
      <c r="AE4" s="57">
        <v>26</v>
      </c>
      <c r="AF4" s="57">
        <v>27</v>
      </c>
      <c r="AG4" s="57">
        <v>28</v>
      </c>
      <c r="AH4" s="57">
        <v>29</v>
      </c>
      <c r="AI4" s="57">
        <v>30</v>
      </c>
      <c r="AJ4" s="57">
        <v>31</v>
      </c>
      <c r="AK4" s="57">
        <v>32</v>
      </c>
      <c r="AL4" s="57">
        <v>33</v>
      </c>
      <c r="AM4" s="58">
        <v>34</v>
      </c>
    </row>
    <row r="5" spans="1:41" ht="15" thickBot="1">
      <c r="A5">
        <v>1</v>
      </c>
      <c r="B5" s="15" t="s">
        <v>12</v>
      </c>
      <c r="C5" s="16" t="s">
        <v>62</v>
      </c>
      <c r="D5" s="81"/>
      <c r="E5" s="16" t="s">
        <v>34</v>
      </c>
      <c r="F5" s="19">
        <v>6</v>
      </c>
      <c r="G5" s="19">
        <v>6</v>
      </c>
      <c r="H5" s="19">
        <v>6</v>
      </c>
      <c r="I5" s="19">
        <v>6</v>
      </c>
      <c r="J5" s="20" t="b">
        <f>EXACT(B5,'тур 1'!B$5:B$16)</f>
        <v>0</v>
      </c>
      <c r="K5" s="20" t="e">
        <f>FIND(B5,'тур 1'!B$5:B$16,'тур 1'!A5)</f>
        <v>#VALUE!</v>
      </c>
      <c r="L5" s="20" t="e">
        <f>SEARCH(B5,'тур 1'!B$5:B$16,'тур 1'!A5)</f>
        <v>#VALUE!</v>
      </c>
      <c r="M5" s="20" t="e">
        <f ca="1">INDIRECT(B5,'тур 1'!A5)</f>
        <v>#REF!</v>
      </c>
      <c r="N5" s="20">
        <f>MATCH(B5,'тур 1'!B$5:B$16,'тур 1'!A10)</f>
        <v>7</v>
      </c>
      <c r="O5" s="20">
        <f>LOOKUP(B5,'тур 1'!B$5:B$16,'тур 1'!A5)</f>
        <v>6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1"/>
      <c r="AN5" t="e">
        <f aca="true" t="shared" si="0" ref="AN5:AN22">SUM(F5:AM5)</f>
        <v>#VALUE!</v>
      </c>
      <c r="AO5" t="e">
        <f aca="true" t="shared" si="1" ref="AO5:AO22">RANK(AN5,AN$5:AN$22,1)</f>
        <v>#VALUE!</v>
      </c>
    </row>
    <row r="6" spans="1:41" ht="15" thickBot="1">
      <c r="A6">
        <v>2</v>
      </c>
      <c r="B6" s="15" t="s">
        <v>11</v>
      </c>
      <c r="C6" s="15"/>
      <c r="D6" s="15"/>
      <c r="E6" s="15" t="s">
        <v>34</v>
      </c>
      <c r="F6" s="59">
        <v>5</v>
      </c>
      <c r="G6" s="59">
        <v>5</v>
      </c>
      <c r="H6" s="59">
        <v>5</v>
      </c>
      <c r="I6" s="59">
        <v>5</v>
      </c>
      <c r="J6" s="20" t="b">
        <f>EXACT(B6,'тур 1'!B$5:B$16)</f>
        <v>0</v>
      </c>
      <c r="K6" s="20" t="e">
        <f>FIND(B6,'тур 1'!B$5:B$16,'тур 1'!A6)</f>
        <v>#VALUE!</v>
      </c>
      <c r="L6" s="20" t="e">
        <f>SEARCH(B6,'тур 1'!B$5:B$16,'тур 1'!A6)</f>
        <v>#VALUE!</v>
      </c>
      <c r="M6" s="20" t="e">
        <f ca="1">INDIRECT(B6,'тур 1'!A6)</f>
        <v>#REF!</v>
      </c>
      <c r="N6" s="20">
        <f>MATCH(B6,'тур 1'!B$5:B$16,'тур 1'!A6)</f>
        <v>12</v>
      </c>
      <c r="O6" s="20">
        <f>LOOKUP(B6,'тур 1'!B$5:B$16,'тур 1'!A6)</f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2"/>
      <c r="AN6" t="e">
        <f t="shared" si="0"/>
        <v>#VALUE!</v>
      </c>
      <c r="AO6" t="e">
        <f t="shared" si="1"/>
        <v>#VALUE!</v>
      </c>
    </row>
    <row r="7" spans="1:41" ht="15" thickBot="1">
      <c r="A7">
        <v>3</v>
      </c>
      <c r="B7" s="15" t="s">
        <v>10</v>
      </c>
      <c r="C7" s="15" t="s">
        <v>62</v>
      </c>
      <c r="D7" s="15">
        <v>1550</v>
      </c>
      <c r="E7" s="15" t="s">
        <v>53</v>
      </c>
      <c r="F7" s="59">
        <v>4</v>
      </c>
      <c r="G7" s="59">
        <v>4</v>
      </c>
      <c r="H7" s="59">
        <v>4</v>
      </c>
      <c r="I7" s="59">
        <v>4</v>
      </c>
      <c r="J7" s="20" t="b">
        <f>EXACT(B7,'тур 1'!B$5:B$16)</f>
        <v>0</v>
      </c>
      <c r="K7" s="20" t="e">
        <f>FIND(B7,'тур 1'!B$5:B$16,'тур 1'!A7)</f>
        <v>#VALUE!</v>
      </c>
      <c r="L7" s="20" t="e">
        <f>SEARCH(B7,'тур 1'!B$5:B$16,'тур 1'!A7)</f>
        <v>#VALUE!</v>
      </c>
      <c r="M7" s="20" t="e">
        <f ca="1">INDIRECT(B7,'тур 1'!A7)</f>
        <v>#REF!</v>
      </c>
      <c r="N7" s="20">
        <f>MATCH(B7,'тур 1'!B$5:B$16,'тур 1'!A7)</f>
        <v>12</v>
      </c>
      <c r="O7" s="20">
        <f>LOOKUP(B7,'тур 1'!B$5:B$16,'тур 1'!A7)</f>
        <v>0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2"/>
      <c r="AN7" t="e">
        <f t="shared" si="0"/>
        <v>#VALUE!</v>
      </c>
      <c r="AO7" t="e">
        <f t="shared" si="1"/>
        <v>#VALUE!</v>
      </c>
    </row>
    <row r="8" spans="1:41" ht="15" thickBot="1">
      <c r="A8">
        <v>4</v>
      </c>
      <c r="B8" s="15" t="s">
        <v>9</v>
      </c>
      <c r="C8" s="15" t="s">
        <v>63</v>
      </c>
      <c r="D8" s="15">
        <v>2000</v>
      </c>
      <c r="E8" s="15" t="s">
        <v>35</v>
      </c>
      <c r="F8" s="59">
        <v>2</v>
      </c>
      <c r="G8" s="59">
        <v>2</v>
      </c>
      <c r="H8" s="59">
        <v>2</v>
      </c>
      <c r="I8" s="59">
        <v>2</v>
      </c>
      <c r="J8" s="20" t="b">
        <f>EXACT(B8,'тур 1'!B$5:B$16)</f>
        <v>0</v>
      </c>
      <c r="K8" s="20" t="e">
        <f>FIND(B8,'тур 1'!B$5:B$16,'тур 1'!A8)</f>
        <v>#VALUE!</v>
      </c>
      <c r="L8" s="20" t="e">
        <f>SEARCH(B8,'тур 1'!B$5:B$16,'тур 1'!A8)</f>
        <v>#VALUE!</v>
      </c>
      <c r="M8" s="20" t="e">
        <f ca="1">INDIRECT(B8,'тур 1'!A8)</f>
        <v>#REF!</v>
      </c>
      <c r="N8" s="20">
        <f>MATCH(B8,'тур 1'!B$5:B$16,'тур 1'!A8)</f>
        <v>11</v>
      </c>
      <c r="O8" s="20">
        <f>LOOKUP(B8,'тур 1'!B$5:B$16,'тур 1'!A8)</f>
        <v>0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22"/>
      <c r="AN8" t="e">
        <f t="shared" si="0"/>
        <v>#VALUE!</v>
      </c>
      <c r="AO8" t="e">
        <f t="shared" si="1"/>
        <v>#VALUE!</v>
      </c>
    </row>
    <row r="9" spans="1:41" ht="15" thickBot="1">
      <c r="A9">
        <v>5</v>
      </c>
      <c r="B9" s="15" t="s">
        <v>29</v>
      </c>
      <c r="C9" s="15" t="s">
        <v>63</v>
      </c>
      <c r="D9" s="15">
        <v>2000</v>
      </c>
      <c r="E9" s="15" t="s">
        <v>36</v>
      </c>
      <c r="F9" s="59">
        <v>10</v>
      </c>
      <c r="G9" s="59">
        <v>10</v>
      </c>
      <c r="H9" s="59">
        <v>10</v>
      </c>
      <c r="I9" s="59">
        <v>10</v>
      </c>
      <c r="J9" s="20" t="b">
        <f>EXACT(B9,'тур 1'!B$5:B$16)</f>
        <v>0</v>
      </c>
      <c r="K9" s="20" t="e">
        <f>FIND(B9,'тур 1'!B$5:B$16,'тур 1'!A9)</f>
        <v>#VALUE!</v>
      </c>
      <c r="L9" s="20" t="e">
        <f>SEARCH(B9,'тур 1'!B$5:B$16,'тур 1'!A9)</f>
        <v>#VALUE!</v>
      </c>
      <c r="M9" s="20" t="e">
        <f ca="1">INDIRECT(B9,'тур 1'!A9)</f>
        <v>#REF!</v>
      </c>
      <c r="N9" s="20">
        <f>MATCH(B9,'тур 1'!B$5:B$16,'тур 1'!A9)</f>
        <v>11</v>
      </c>
      <c r="O9" s="20">
        <f>LOOKUP(B9,'тур 1'!B$5:B$16,'тур 1'!A9)</f>
        <v>0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22"/>
      <c r="AN9" t="e">
        <f t="shared" si="0"/>
        <v>#VALUE!</v>
      </c>
      <c r="AO9" t="e">
        <f t="shared" si="1"/>
        <v>#VALUE!</v>
      </c>
    </row>
    <row r="10" spans="1:41" ht="15" thickBot="1">
      <c r="A10">
        <v>6</v>
      </c>
      <c r="B10" s="16" t="s">
        <v>8</v>
      </c>
      <c r="C10" s="16"/>
      <c r="D10" s="16">
        <v>2000</v>
      </c>
      <c r="E10" s="16" t="s">
        <v>54</v>
      </c>
      <c r="F10" s="59">
        <v>1</v>
      </c>
      <c r="G10" s="59">
        <v>1</v>
      </c>
      <c r="H10" s="59">
        <v>1</v>
      </c>
      <c r="I10" s="59">
        <v>1</v>
      </c>
      <c r="J10" s="20" t="b">
        <f>EXACT(B10,'тур 1'!B$5:B$16)</f>
        <v>0</v>
      </c>
      <c r="K10" s="20" t="e">
        <f>FIND(B10,'тур 1'!B$5:B$16,'тур 1'!A10)</f>
        <v>#VALUE!</v>
      </c>
      <c r="L10" s="20" t="e">
        <f>SEARCH(B10,'тур 1'!B$5:B$16,'тур 1'!A10)</f>
        <v>#VALUE!</v>
      </c>
      <c r="M10" s="20" t="e">
        <f ca="1">INDIRECT(B10,'тур 1'!A10)</f>
        <v>#REF!</v>
      </c>
      <c r="N10" s="20">
        <f>MATCH(B10,'тур 1'!B$5:B$16,'тур 1'!A10)</f>
        <v>12</v>
      </c>
      <c r="O10" s="20">
        <f>LOOKUP(B10,'тур 1'!B$5:B$16,'тур 1'!A10)</f>
        <v>0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2"/>
      <c r="AN10" t="e">
        <f t="shared" si="0"/>
        <v>#VALUE!</v>
      </c>
      <c r="AO10" t="e">
        <f t="shared" si="1"/>
        <v>#VALUE!</v>
      </c>
    </row>
    <row r="11" spans="1:41" ht="15" thickBot="1">
      <c r="A11">
        <v>7</v>
      </c>
      <c r="B11" s="15" t="s">
        <v>30</v>
      </c>
      <c r="C11" s="15" t="s">
        <v>63</v>
      </c>
      <c r="D11" s="15"/>
      <c r="E11" s="15" t="s">
        <v>37</v>
      </c>
      <c r="F11" s="59">
        <v>3</v>
      </c>
      <c r="G11" s="59">
        <v>3</v>
      </c>
      <c r="H11" s="59">
        <v>3</v>
      </c>
      <c r="I11" s="59">
        <v>3</v>
      </c>
      <c r="J11" s="20" t="b">
        <f>EXACT(B11,'тур 1'!B$5:B$16)</f>
        <v>0</v>
      </c>
      <c r="K11" s="20" t="e">
        <f>FIND(B11,'тур 1'!B$5:B$16,'тур 1'!A11)</f>
        <v>#VALUE!</v>
      </c>
      <c r="L11" s="20" t="e">
        <f>SEARCH(B11,'тур 1'!B$5:B$16,'тур 1'!A11)</f>
        <v>#VALUE!</v>
      </c>
      <c r="M11" s="20" t="e">
        <f ca="1">INDIRECT(B11,'тур 1'!A11)</f>
        <v>#REF!</v>
      </c>
      <c r="N11" s="20">
        <f>MATCH(B11,'тур 1'!B$5:B$16,'тур 1'!A11)</f>
        <v>3</v>
      </c>
      <c r="O11" s="20">
        <f>LOOKUP(B11,'тур 1'!B$5:B$16,'тур 1'!A11)</f>
        <v>1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22"/>
      <c r="AN11" t="e">
        <f t="shared" si="0"/>
        <v>#VALUE!</v>
      </c>
      <c r="AO11" t="e">
        <f t="shared" si="1"/>
        <v>#VALUE!</v>
      </c>
    </row>
    <row r="12" spans="1:41" ht="15" thickBot="1">
      <c r="A12">
        <v>8</v>
      </c>
      <c r="B12" s="15" t="s">
        <v>15</v>
      </c>
      <c r="C12" s="15"/>
      <c r="D12" s="15"/>
      <c r="E12" s="15" t="s">
        <v>36</v>
      </c>
      <c r="F12" s="59">
        <v>11</v>
      </c>
      <c r="G12" s="59">
        <v>11</v>
      </c>
      <c r="H12" s="59">
        <v>11</v>
      </c>
      <c r="I12" s="59">
        <v>11</v>
      </c>
      <c r="J12" s="20" t="b">
        <f>EXACT(B12,'тур 1'!B$5:B$16)</f>
        <v>0</v>
      </c>
      <c r="K12" s="20" t="e">
        <f>FIND(B12,'тур 1'!B$5:B$16,'тур 1'!A12)</f>
        <v>#VALUE!</v>
      </c>
      <c r="L12" s="20" t="e">
        <f>SEARCH(B12,'тур 1'!B$5:B$16,'тур 1'!A12)</f>
        <v>#VALUE!</v>
      </c>
      <c r="M12" s="20" t="e">
        <f ca="1">INDIRECT(B12,'тур 1'!A12)</f>
        <v>#REF!</v>
      </c>
      <c r="N12" s="20">
        <f>MATCH(B12,'тур 1'!B$5:B$16,'тур 1'!A12)</f>
        <v>7</v>
      </c>
      <c r="O12" s="20">
        <f>LOOKUP(B12,'тур 1'!B$5:B$16,'тур 1'!A12)</f>
        <v>3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22"/>
      <c r="AN12" t="e">
        <f t="shared" si="0"/>
        <v>#VALUE!</v>
      </c>
      <c r="AO12" t="e">
        <f t="shared" si="1"/>
        <v>#VALUE!</v>
      </c>
    </row>
    <row r="13" spans="1:41" ht="15" thickBot="1">
      <c r="A13">
        <v>9</v>
      </c>
      <c r="B13" s="15" t="s">
        <v>58</v>
      </c>
      <c r="C13" s="15"/>
      <c r="D13" s="83">
        <v>2000</v>
      </c>
      <c r="E13" s="15" t="s">
        <v>37</v>
      </c>
      <c r="F13" s="59">
        <v>8</v>
      </c>
      <c r="G13" s="59">
        <v>8</v>
      </c>
      <c r="H13" s="59">
        <v>8</v>
      </c>
      <c r="I13" s="59">
        <v>8</v>
      </c>
      <c r="J13" s="20" t="b">
        <f>EXACT(B13,'тур 1'!B$5:B$16)</f>
        <v>0</v>
      </c>
      <c r="K13" s="20" t="e">
        <f>FIND(B13,'тур 1'!B$5:B$16,'тур 1'!A13)</f>
        <v>#VALUE!</v>
      </c>
      <c r="L13" s="20" t="e">
        <f>SEARCH(B13,'тур 1'!B$5:B$16,'тур 1'!A13)</f>
        <v>#VALUE!</v>
      </c>
      <c r="M13" s="20" t="e">
        <f ca="1">INDIRECT(B13,'тур 1'!A13)</f>
        <v>#REF!</v>
      </c>
      <c r="N13" s="20">
        <f>MATCH(B13,'тур 1'!B$5:B$16,'тур 1'!A13)</f>
        <v>3</v>
      </c>
      <c r="O13" s="20">
        <f>LOOKUP(B13,'тур 1'!B$5:B$16,'тур 1'!A13)</f>
        <v>1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2"/>
      <c r="AN13" t="e">
        <f t="shared" si="0"/>
        <v>#VALUE!</v>
      </c>
      <c r="AO13" t="e">
        <f t="shared" si="1"/>
        <v>#VALUE!</v>
      </c>
    </row>
    <row r="14" spans="1:41" ht="15" thickBot="1">
      <c r="A14">
        <v>10</v>
      </c>
      <c r="B14" s="15" t="s">
        <v>13</v>
      </c>
      <c r="C14" s="15" t="s">
        <v>62</v>
      </c>
      <c r="D14" s="82"/>
      <c r="E14" s="15" t="s">
        <v>35</v>
      </c>
      <c r="F14" s="59">
        <v>7</v>
      </c>
      <c r="G14" s="59">
        <v>7</v>
      </c>
      <c r="H14" s="59">
        <v>7</v>
      </c>
      <c r="I14" s="59">
        <v>7</v>
      </c>
      <c r="J14" s="20" t="b">
        <f>EXACT(B14,'тур 1'!B$5:B$16)</f>
        <v>0</v>
      </c>
      <c r="K14" s="20" t="e">
        <f>FIND(B14,'тур 1'!B$5:B$16,'тур 1'!A14)</f>
        <v>#VALUE!</v>
      </c>
      <c r="L14" s="20" t="e">
        <f>SEARCH(B14,'тур 1'!B$5:B$16,'тур 1'!A14)</f>
        <v>#VALUE!</v>
      </c>
      <c r="M14" s="20" t="e">
        <f ca="1">INDIRECT(B14,'тур 1'!A14)</f>
        <v>#REF!</v>
      </c>
      <c r="N14" s="20">
        <f>MATCH(B14,'тур 1'!B$5:B$16,'тур 1'!A14)</f>
        <v>11</v>
      </c>
      <c r="O14" s="20">
        <f>LOOKUP(B14,'тур 1'!B$5:B$16,'тур 1'!A14)</f>
        <v>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22"/>
      <c r="AN14" t="e">
        <f t="shared" si="0"/>
        <v>#VALUE!</v>
      </c>
      <c r="AO14" t="e">
        <f t="shared" si="1"/>
        <v>#VALUE!</v>
      </c>
    </row>
    <row r="15" spans="1:41" ht="15" thickBot="1">
      <c r="A15">
        <v>11</v>
      </c>
      <c r="B15" s="15" t="s">
        <v>17</v>
      </c>
      <c r="C15" s="16"/>
      <c r="D15" s="84">
        <v>800</v>
      </c>
      <c r="E15" s="16" t="s">
        <v>54</v>
      </c>
      <c r="F15" s="59">
        <v>15</v>
      </c>
      <c r="G15" s="59">
        <v>15</v>
      </c>
      <c r="H15" s="59">
        <v>15</v>
      </c>
      <c r="I15" s="59">
        <v>15</v>
      </c>
      <c r="J15" s="20" t="b">
        <f>EXACT(B15,'тур 1'!B$5:B$16)</f>
        <v>0</v>
      </c>
      <c r="K15" s="20" t="e">
        <f>FIND(B15,'тур 1'!B$5:B$16,'тур 1'!#REF!)</f>
        <v>#REF!</v>
      </c>
      <c r="L15" s="20" t="e">
        <f>SEARCH(B15,'тур 1'!B$5:B$16,'тур 1'!#REF!)</f>
        <v>#REF!</v>
      </c>
      <c r="M15" s="20" t="e">
        <f ca="1">INDIRECT(B15,'тур 1'!#REF!)</f>
        <v>#REF!</v>
      </c>
      <c r="N15" s="20" t="e">
        <f>MATCH(B15,'тур 1'!B$5:B$16,'тур 1'!#REF!)</f>
        <v>#REF!</v>
      </c>
      <c r="O15" s="20" t="e">
        <f>LOOKUP(B15,'тур 1'!B$5:B$16,'тур 1'!#REF!)</f>
        <v>#REF!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22"/>
      <c r="AN15" t="e">
        <f t="shared" si="0"/>
        <v>#REF!</v>
      </c>
      <c r="AO15" t="e">
        <f t="shared" si="1"/>
        <v>#REF!</v>
      </c>
    </row>
    <row r="16" spans="1:41" ht="15" thickBot="1">
      <c r="A16">
        <v>12</v>
      </c>
      <c r="B16" s="15" t="s">
        <v>18</v>
      </c>
      <c r="C16" s="15"/>
      <c r="D16" s="15">
        <v>2000</v>
      </c>
      <c r="E16" s="15" t="s">
        <v>52</v>
      </c>
      <c r="F16" s="59">
        <v>14</v>
      </c>
      <c r="G16" s="59">
        <v>14</v>
      </c>
      <c r="H16" s="59">
        <v>14</v>
      </c>
      <c r="I16" s="59">
        <v>14</v>
      </c>
      <c r="J16" s="20" t="b">
        <f>EXACT(B16,'тур 1'!B$5:B$16)</f>
        <v>0</v>
      </c>
      <c r="K16" s="20" t="e">
        <f>FIND(B16,'тур 1'!B$5:B$16,'тур 1'!#REF!)</f>
        <v>#REF!</v>
      </c>
      <c r="L16" s="20" t="e">
        <f>SEARCH(B16,'тур 1'!B$5:B$16,'тур 1'!#REF!)</f>
        <v>#REF!</v>
      </c>
      <c r="M16" s="20" t="e">
        <f ca="1">INDIRECT(B16,'тур 1'!#REF!)</f>
        <v>#REF!</v>
      </c>
      <c r="N16" s="20" t="e">
        <f>MATCH(B16,'тур 1'!B$5:B$16,'тур 1'!#REF!)</f>
        <v>#REF!</v>
      </c>
      <c r="O16" s="20" t="e">
        <f>LOOKUP(B16,'тур 1'!B$5:B$16,'тур 1'!#REF!)</f>
        <v>#REF!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22"/>
      <c r="AN16" t="e">
        <f t="shared" si="0"/>
        <v>#REF!</v>
      </c>
      <c r="AO16" t="e">
        <f t="shared" si="1"/>
        <v>#REF!</v>
      </c>
    </row>
    <row r="17" spans="1:41" ht="15" thickBot="1">
      <c r="A17">
        <v>13</v>
      </c>
      <c r="B17" s="15" t="s">
        <v>14</v>
      </c>
      <c r="C17" s="15" t="s">
        <v>63</v>
      </c>
      <c r="D17" s="83">
        <v>900</v>
      </c>
      <c r="E17" s="15" t="s">
        <v>35</v>
      </c>
      <c r="F17" s="59">
        <v>12</v>
      </c>
      <c r="G17" s="59">
        <v>12</v>
      </c>
      <c r="H17" s="59">
        <v>12</v>
      </c>
      <c r="I17" s="59">
        <v>12</v>
      </c>
      <c r="J17" s="20" t="e">
        <f>EXACT(B17,'тур 1'!B$5:B$16)</f>
        <v>#VALUE!</v>
      </c>
      <c r="K17" s="20" t="e">
        <f>FIND(B17,'тур 1'!B$5:B$16,'тур 1'!#REF!)</f>
        <v>#VALUE!</v>
      </c>
      <c r="L17" s="20" t="e">
        <f>SEARCH(B17,'тур 1'!B$5:B$16,'тур 1'!#REF!)</f>
        <v>#VALUE!</v>
      </c>
      <c r="M17" s="20" t="e">
        <f ca="1">INDIRECT(B17,'тур 1'!#REF!)</f>
        <v>#REF!</v>
      </c>
      <c r="N17" s="20" t="e">
        <f>MATCH(B17,'тур 1'!B$5:B$16,'тур 1'!#REF!)</f>
        <v>#REF!</v>
      </c>
      <c r="O17" s="20" t="e">
        <f>LOOKUP(B17,'тур 1'!B$5:B$16,'тур 1'!#REF!)</f>
        <v>#REF!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22"/>
      <c r="AN17" t="e">
        <f t="shared" si="0"/>
        <v>#VALUE!</v>
      </c>
      <c r="AO17" t="e">
        <f t="shared" si="1"/>
        <v>#VALUE!</v>
      </c>
    </row>
    <row r="18" spans="1:41" ht="15" thickBot="1">
      <c r="A18">
        <v>14</v>
      </c>
      <c r="B18" s="15" t="s">
        <v>59</v>
      </c>
      <c r="C18" s="15"/>
      <c r="D18" s="15">
        <v>2000</v>
      </c>
      <c r="E18" s="15" t="s">
        <v>35</v>
      </c>
      <c r="F18" s="59">
        <v>9</v>
      </c>
      <c r="G18" s="59">
        <v>9</v>
      </c>
      <c r="H18" s="59">
        <v>9</v>
      </c>
      <c r="I18" s="59">
        <v>9</v>
      </c>
      <c r="J18" s="20" t="e">
        <f>EXACT(B18,'тур 1'!B$5:B$16)</f>
        <v>#VALUE!</v>
      </c>
      <c r="K18" s="20" t="e">
        <f>FIND(B18,'тур 1'!B$5:B$16,'тур 1'!#REF!)</f>
        <v>#VALUE!</v>
      </c>
      <c r="L18" s="20" t="e">
        <f>SEARCH(B18,'тур 1'!B$5:B$16,'тур 1'!#REF!)</f>
        <v>#VALUE!</v>
      </c>
      <c r="M18" s="20" t="e">
        <f ca="1">INDIRECT(B18,'тур 1'!#REF!)</f>
        <v>#REF!</v>
      </c>
      <c r="N18" s="20" t="e">
        <f>MATCH(B18,'тур 1'!B$5:B$16,'тур 1'!#REF!)</f>
        <v>#REF!</v>
      </c>
      <c r="O18" s="20" t="e">
        <f>LOOKUP(B18,'тур 1'!B$5:B$16,'тур 1'!#REF!)</f>
        <v>#REF!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22"/>
      <c r="AN18" t="e">
        <f t="shared" si="0"/>
        <v>#VALUE!</v>
      </c>
      <c r="AO18" t="e">
        <f t="shared" si="1"/>
        <v>#VALUE!</v>
      </c>
    </row>
    <row r="19" spans="1:41" ht="15" thickBot="1">
      <c r="A19">
        <v>15</v>
      </c>
      <c r="B19" s="15" t="s">
        <v>20</v>
      </c>
      <c r="C19" s="15"/>
      <c r="D19" s="15"/>
      <c r="E19" s="15" t="s">
        <v>38</v>
      </c>
      <c r="F19" s="59">
        <v>16</v>
      </c>
      <c r="G19" s="59">
        <v>16</v>
      </c>
      <c r="H19" s="59">
        <v>16</v>
      </c>
      <c r="I19" s="59">
        <v>16</v>
      </c>
      <c r="J19" s="20" t="e">
        <f>EXACT(B19,'тур 1'!B$5:B$16)</f>
        <v>#VALUE!</v>
      </c>
      <c r="K19" s="20" t="e">
        <f>FIND(B19,'тур 1'!B$5:B$16,'тур 1'!#REF!)</f>
        <v>#VALUE!</v>
      </c>
      <c r="L19" s="20" t="e">
        <f>SEARCH(B19,'тур 1'!B$5:B$16,'тур 1'!#REF!)</f>
        <v>#VALUE!</v>
      </c>
      <c r="M19" s="20" t="e">
        <f ca="1">INDIRECT(B19,'тур 1'!#REF!)</f>
        <v>#REF!</v>
      </c>
      <c r="N19" s="20" t="e">
        <f>MATCH(B19,'тур 1'!B$5:B$16,'тур 1'!#REF!)</f>
        <v>#REF!</v>
      </c>
      <c r="O19" s="20" t="e">
        <f>LOOKUP(B19,'тур 1'!B$5:B$16,'тур 1'!#REF!)</f>
        <v>#REF!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22"/>
      <c r="AN19" t="e">
        <f t="shared" si="0"/>
        <v>#VALUE!</v>
      </c>
      <c r="AO19" t="e">
        <f t="shared" si="1"/>
        <v>#VALUE!</v>
      </c>
    </row>
    <row r="20" spans="1:41" ht="15" thickBot="1">
      <c r="A20">
        <v>16</v>
      </c>
      <c r="B20" s="15" t="s">
        <v>19</v>
      </c>
      <c r="C20" s="15" t="s">
        <v>62</v>
      </c>
      <c r="D20" s="15"/>
      <c r="E20" s="15" t="s">
        <v>39</v>
      </c>
      <c r="F20" s="59">
        <v>17</v>
      </c>
      <c r="G20" s="59">
        <v>17</v>
      </c>
      <c r="H20" s="59">
        <v>17</v>
      </c>
      <c r="I20" s="59">
        <v>17</v>
      </c>
      <c r="J20" s="20" t="e">
        <f>EXACT(B20,'тур 1'!B$5:B$16)</f>
        <v>#VALUE!</v>
      </c>
      <c r="K20" s="20" t="e">
        <f>FIND(B20,'тур 1'!B$5:B$16,'тур 1'!#REF!)</f>
        <v>#VALUE!</v>
      </c>
      <c r="L20" s="20" t="e">
        <f>SEARCH(B20,'тур 1'!B$5:B$16,'тур 1'!#REF!)</f>
        <v>#VALUE!</v>
      </c>
      <c r="M20" s="20" t="e">
        <f ca="1">INDIRECT(B20,'тур 1'!#REF!)</f>
        <v>#REF!</v>
      </c>
      <c r="N20" s="20" t="e">
        <f>MATCH(B20,'тур 1'!B$5:B$16,'тур 1'!#REF!)</f>
        <v>#REF!</v>
      </c>
      <c r="O20" s="20" t="e">
        <f>LOOKUP(B20,'тур 1'!B$5:B$16,'тур 1'!#REF!)</f>
        <v>#REF!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2"/>
      <c r="AN20" t="e">
        <f t="shared" si="0"/>
        <v>#VALUE!</v>
      </c>
      <c r="AO20" t="e">
        <f t="shared" si="1"/>
        <v>#VALUE!</v>
      </c>
    </row>
    <row r="21" spans="1:41" ht="15" thickBot="1">
      <c r="A21">
        <v>17</v>
      </c>
      <c r="B21" s="15" t="s">
        <v>16</v>
      </c>
      <c r="C21" s="15" t="s">
        <v>62</v>
      </c>
      <c r="D21" s="82"/>
      <c r="E21" s="15" t="s">
        <v>16</v>
      </c>
      <c r="F21" s="59">
        <v>13</v>
      </c>
      <c r="G21" s="59">
        <v>13</v>
      </c>
      <c r="H21" s="59">
        <v>13</v>
      </c>
      <c r="I21" s="59">
        <v>13</v>
      </c>
      <c r="J21" s="20" t="e">
        <f>EXACT(B21,'тур 1'!B$5:B$16)</f>
        <v>#VALUE!</v>
      </c>
      <c r="K21" s="20" t="e">
        <f>FIND(B21,'тур 1'!B$5:B$16,'тур 1'!A15)</f>
        <v>#VALUE!</v>
      </c>
      <c r="L21" s="20" t="e">
        <f>SEARCH(B21,'тур 1'!B$5:B$16,'тур 1'!A15)</f>
        <v>#VALUE!</v>
      </c>
      <c r="M21" s="20" t="e">
        <f ca="1">INDIRECT(B21,'тур 1'!A15)</f>
        <v>#REF!</v>
      </c>
      <c r="N21" s="20">
        <f>MATCH(B21,'тур 1'!B$5:B$16,'тур 1'!A15)</f>
        <v>11</v>
      </c>
      <c r="O21" s="20">
        <f>LOOKUP(B21,'тур 1'!B$5:B$16,'тур 1'!A15)</f>
        <v>0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22"/>
      <c r="AN21" t="e">
        <f t="shared" si="0"/>
        <v>#VALUE!</v>
      </c>
      <c r="AO21" t="e">
        <f t="shared" si="1"/>
        <v>#VALUE!</v>
      </c>
    </row>
    <row r="22" spans="1:41" ht="15" thickBot="1">
      <c r="A22">
        <v>18</v>
      </c>
      <c r="B22" s="17" t="s">
        <v>49</v>
      </c>
      <c r="C22" s="17" t="s">
        <v>62</v>
      </c>
      <c r="D22" s="17">
        <v>1000</v>
      </c>
      <c r="E22" s="17" t="s">
        <v>34</v>
      </c>
      <c r="F22" s="60">
        <v>18</v>
      </c>
      <c r="G22" s="60">
        <v>18</v>
      </c>
      <c r="H22" s="60">
        <v>18</v>
      </c>
      <c r="I22" s="60">
        <v>18</v>
      </c>
      <c r="J22" s="20" t="e">
        <f>EXACT(B22,'тур 1'!B$5:B$16)</f>
        <v>#VALUE!</v>
      </c>
      <c r="K22" s="20" t="e">
        <f>FIND(B22,'тур 1'!B$5:B$16,'тур 1'!A16)</f>
        <v>#VALUE!</v>
      </c>
      <c r="L22" s="20" t="e">
        <f>SEARCH(B22,'тур 1'!B$5:B$16,'тур 1'!A16)</f>
        <v>#VALUE!</v>
      </c>
      <c r="M22" s="20" t="e">
        <f ca="1">INDIRECT(B22,'тур 1'!A16)</f>
        <v>#REF!</v>
      </c>
      <c r="N22" s="20">
        <f>MATCH(B22,'тур 1'!B$5:B$16,'тур 1'!A16)</f>
        <v>12</v>
      </c>
      <c r="O22" s="20">
        <f>LOOKUP(B22,'тур 1'!B$5:B$16,'тур 1'!A16)</f>
        <v>0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t="e">
        <f t="shared" si="0"/>
        <v>#VALUE!</v>
      </c>
      <c r="AO22" t="e">
        <f t="shared" si="1"/>
        <v>#VALUE!</v>
      </c>
    </row>
    <row r="23" spans="4:9" ht="12.75">
      <c r="D23">
        <f>SUM(D5:D22)</f>
        <v>16250</v>
      </c>
      <c r="F23">
        <f>SUM(F5:F22)</f>
        <v>171</v>
      </c>
      <c r="G23">
        <f>SUM(G5:G22)</f>
        <v>171</v>
      </c>
      <c r="H23">
        <f>SUM(H5:H22)</f>
        <v>171</v>
      </c>
      <c r="I23">
        <f>SUM(I5:I22)</f>
        <v>171</v>
      </c>
    </row>
    <row r="24" ht="13.5" thickBot="1">
      <c r="D24">
        <f>36000-SUM(D5:D22)-2000-2000-2000</f>
        <v>13750</v>
      </c>
    </row>
    <row r="25" spans="2:15" ht="13.5" thickBot="1">
      <c r="B25" t="s">
        <v>50</v>
      </c>
      <c r="E25" t="s">
        <v>50</v>
      </c>
      <c r="F25" s="68">
        <v>1</v>
      </c>
      <c r="G25" s="69">
        <v>2</v>
      </c>
      <c r="H25" s="57">
        <v>3</v>
      </c>
      <c r="I25" s="69">
        <v>4</v>
      </c>
      <c r="J25" s="57">
        <v>5</v>
      </c>
      <c r="K25" s="57">
        <v>6</v>
      </c>
      <c r="L25" s="70">
        <v>7</v>
      </c>
      <c r="M25" s="72">
        <v>8</v>
      </c>
      <c r="N25" s="72">
        <v>9</v>
      </c>
      <c r="O25" s="72">
        <v>10</v>
      </c>
    </row>
    <row r="26" spans="2:13" ht="13.5" thickBot="1">
      <c r="B26" t="s">
        <v>51</v>
      </c>
      <c r="E26" s="1">
        <f>SUM(F26:N26)</f>
        <v>44</v>
      </c>
      <c r="F26" s="63">
        <v>6</v>
      </c>
      <c r="G26" s="64">
        <v>17</v>
      </c>
      <c r="H26" s="64">
        <v>1</v>
      </c>
      <c r="I26" s="64">
        <v>5</v>
      </c>
      <c r="J26" s="64">
        <v>3</v>
      </c>
      <c r="K26" s="64">
        <v>0</v>
      </c>
      <c r="L26" s="71">
        <v>2</v>
      </c>
      <c r="M26" s="73">
        <v>10</v>
      </c>
    </row>
    <row r="27" spans="2:13" ht="12.75">
      <c r="B27" t="s">
        <v>40</v>
      </c>
      <c r="E27" s="1">
        <f>SUM(F27:N27)</f>
        <v>7</v>
      </c>
      <c r="F27" s="67">
        <v>3</v>
      </c>
      <c r="G27" s="62"/>
      <c r="H27" s="67">
        <v>1</v>
      </c>
      <c r="I27" s="62"/>
      <c r="J27" s="67"/>
      <c r="K27" s="67"/>
      <c r="L27" s="62"/>
      <c r="M27" s="18">
        <v>3</v>
      </c>
    </row>
    <row r="28" spans="2:13" ht="12.75">
      <c r="B28" t="s">
        <v>41</v>
      </c>
      <c r="E28" s="1">
        <f aca="true" t="shared" si="2" ref="E28:E35">SUM(F28:N28)</f>
        <v>7</v>
      </c>
      <c r="F28" s="18"/>
      <c r="G28" s="18">
        <v>5</v>
      </c>
      <c r="H28" s="18"/>
      <c r="I28" s="18">
        <v>1</v>
      </c>
      <c r="J28" s="18"/>
      <c r="K28" s="18"/>
      <c r="L28" s="18"/>
      <c r="M28" s="18">
        <v>1</v>
      </c>
    </row>
    <row r="29" spans="2:15" ht="12.75">
      <c r="B29" t="s">
        <v>42</v>
      </c>
      <c r="E29" s="1">
        <f t="shared" si="2"/>
        <v>4</v>
      </c>
      <c r="F29" s="18"/>
      <c r="G29" s="18">
        <v>3</v>
      </c>
      <c r="H29" s="18"/>
      <c r="I29" s="18"/>
      <c r="J29" s="18"/>
      <c r="K29" s="18"/>
      <c r="L29" s="18">
        <v>1</v>
      </c>
      <c r="M29" s="18"/>
      <c r="O29">
        <v>1</v>
      </c>
    </row>
    <row r="30" spans="2:13" ht="12.75">
      <c r="B30" t="s">
        <v>43</v>
      </c>
      <c r="E30" s="1">
        <f t="shared" si="2"/>
        <v>16</v>
      </c>
      <c r="F30" s="18"/>
      <c r="G30" s="18">
        <v>7</v>
      </c>
      <c r="H30" s="18"/>
      <c r="I30" s="18">
        <v>1</v>
      </c>
      <c r="J30" s="18">
        <v>3</v>
      </c>
      <c r="K30" s="18"/>
      <c r="L30" s="18">
        <v>1</v>
      </c>
      <c r="M30" s="18">
        <v>4</v>
      </c>
    </row>
    <row r="31" spans="2:13" ht="12.75">
      <c r="B31" t="s">
        <v>44</v>
      </c>
      <c r="E31" s="1">
        <f t="shared" si="2"/>
        <v>1</v>
      </c>
      <c r="F31" s="18">
        <v>1</v>
      </c>
      <c r="G31" s="18"/>
      <c r="H31" s="18"/>
      <c r="I31" s="18"/>
      <c r="J31" s="18"/>
      <c r="K31" s="18"/>
      <c r="L31" s="18"/>
      <c r="M31" s="18"/>
    </row>
    <row r="32" spans="2:13" ht="12.75">
      <c r="B32" t="s">
        <v>45</v>
      </c>
      <c r="E32" s="1">
        <f t="shared" si="2"/>
        <v>1</v>
      </c>
      <c r="F32" s="18">
        <v>1</v>
      </c>
      <c r="G32" s="18"/>
      <c r="H32" s="18"/>
      <c r="I32" s="18"/>
      <c r="J32" s="18"/>
      <c r="K32" s="18"/>
      <c r="L32" s="18"/>
      <c r="M32" s="18"/>
    </row>
    <row r="33" spans="2:13" ht="12.75">
      <c r="B33" t="s">
        <v>46</v>
      </c>
      <c r="E33" s="1">
        <f t="shared" si="2"/>
        <v>7</v>
      </c>
      <c r="F33" s="18">
        <v>1</v>
      </c>
      <c r="G33" s="18">
        <v>2</v>
      </c>
      <c r="H33" s="18"/>
      <c r="I33" s="18">
        <v>2</v>
      </c>
      <c r="J33" s="18"/>
      <c r="K33" s="18"/>
      <c r="L33" s="18"/>
      <c r="M33" s="18">
        <v>2</v>
      </c>
    </row>
    <row r="34" spans="2:13" ht="12.75">
      <c r="B34" t="s">
        <v>47</v>
      </c>
      <c r="E34" s="1">
        <f t="shared" si="2"/>
        <v>1</v>
      </c>
      <c r="F34" s="18"/>
      <c r="G34" s="18"/>
      <c r="H34" s="18"/>
      <c r="I34" s="18">
        <v>1</v>
      </c>
      <c r="J34" s="18"/>
      <c r="K34" s="18"/>
      <c r="L34" s="18"/>
      <c r="M34" s="18"/>
    </row>
    <row r="35" spans="2:13" ht="12.75">
      <c r="B35" t="s">
        <v>48</v>
      </c>
      <c r="E35" s="1">
        <f t="shared" si="2"/>
        <v>0</v>
      </c>
      <c r="F35" s="66">
        <f>F26-SUM(F27:F34)</f>
        <v>0</v>
      </c>
      <c r="G35" s="66">
        <f aca="true" t="shared" si="3" ref="G35:M35">G26-SUM(G27:G34)</f>
        <v>0</v>
      </c>
      <c r="H35">
        <f t="shared" si="3"/>
        <v>0</v>
      </c>
      <c r="I35" s="66">
        <f t="shared" si="3"/>
        <v>0</v>
      </c>
      <c r="J35">
        <f t="shared" si="3"/>
        <v>0</v>
      </c>
      <c r="K35">
        <f t="shared" si="3"/>
        <v>0</v>
      </c>
      <c r="L35">
        <f t="shared" si="3"/>
        <v>0</v>
      </c>
      <c r="M35">
        <f t="shared" si="3"/>
        <v>0</v>
      </c>
    </row>
  </sheetData>
  <autoFilter ref="B4:D23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0"/>
  <sheetViews>
    <sheetView workbookViewId="0" topLeftCell="A1">
      <selection activeCell="K16" sqref="K16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9" width="5.00390625" style="1" customWidth="1"/>
    <col min="10" max="10" width="4.75390625" style="1" customWidth="1"/>
    <col min="11" max="18" width="4.75390625" style="0" customWidth="1"/>
  </cols>
  <sheetData>
    <row r="3" ht="13.5" thickBot="1"/>
    <row r="4" spans="1:10" ht="16.5" customHeight="1" thickBot="1">
      <c r="A4" s="5"/>
      <c r="B4" s="4"/>
      <c r="C4" s="7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1" ht="16.5" customHeight="1">
      <c r="A5" s="116">
        <v>1</v>
      </c>
      <c r="B5" s="120" t="s">
        <v>78</v>
      </c>
      <c r="C5" s="121">
        <f aca="true" t="shared" si="0" ref="C5:C16">SUM(D5:F5)</f>
        <v>3</v>
      </c>
      <c r="D5" s="122">
        <v>3</v>
      </c>
      <c r="E5" s="122">
        <v>0</v>
      </c>
      <c r="F5" s="122">
        <v>0</v>
      </c>
      <c r="G5" s="123">
        <v>24</v>
      </c>
      <c r="H5" s="122">
        <v>4</v>
      </c>
      <c r="I5" s="124">
        <f aca="true" t="shared" si="1" ref="I5:I16">G5-H5</f>
        <v>20</v>
      </c>
      <c r="J5" s="130">
        <f aca="true" t="shared" si="2" ref="J5:J17">D5*3+E5</f>
        <v>9</v>
      </c>
      <c r="K5" s="13" t="s">
        <v>93</v>
      </c>
    </row>
    <row r="6" spans="1:11" ht="16.5" customHeight="1">
      <c r="A6" s="116">
        <v>2</v>
      </c>
      <c r="B6" s="28" t="s">
        <v>75</v>
      </c>
      <c r="C6" s="32">
        <f t="shared" si="0"/>
        <v>3</v>
      </c>
      <c r="D6" s="30">
        <v>3</v>
      </c>
      <c r="E6" s="30">
        <v>0</v>
      </c>
      <c r="F6" s="30">
        <v>0</v>
      </c>
      <c r="G6" s="30">
        <v>12</v>
      </c>
      <c r="H6" s="30">
        <v>1</v>
      </c>
      <c r="I6" s="125">
        <f t="shared" si="1"/>
        <v>11</v>
      </c>
      <c r="J6" s="27">
        <f t="shared" si="2"/>
        <v>9</v>
      </c>
      <c r="K6" s="13" t="s">
        <v>101</v>
      </c>
    </row>
    <row r="7" spans="1:11" ht="16.5" customHeight="1">
      <c r="A7" s="116">
        <v>3</v>
      </c>
      <c r="B7" s="28" t="s">
        <v>81</v>
      </c>
      <c r="C7" s="32">
        <f t="shared" si="0"/>
        <v>3</v>
      </c>
      <c r="D7" s="30">
        <v>2</v>
      </c>
      <c r="E7" s="30">
        <v>0</v>
      </c>
      <c r="F7" s="30">
        <v>1</v>
      </c>
      <c r="G7" s="30">
        <v>14</v>
      </c>
      <c r="H7" s="30">
        <v>7</v>
      </c>
      <c r="I7" s="125">
        <f t="shared" si="1"/>
        <v>7</v>
      </c>
      <c r="J7" s="27">
        <f aca="true" t="shared" si="3" ref="J7:J13">D7*3+E7</f>
        <v>6</v>
      </c>
      <c r="K7" s="13" t="s">
        <v>110</v>
      </c>
    </row>
    <row r="8" spans="1:11" ht="16.5" customHeight="1">
      <c r="A8" s="117">
        <v>4</v>
      </c>
      <c r="B8" s="94" t="s">
        <v>74</v>
      </c>
      <c r="C8" s="112">
        <f t="shared" si="0"/>
        <v>3</v>
      </c>
      <c r="D8" s="113">
        <v>2</v>
      </c>
      <c r="E8" s="113">
        <v>0</v>
      </c>
      <c r="F8" s="113">
        <v>1</v>
      </c>
      <c r="G8" s="113">
        <v>15</v>
      </c>
      <c r="H8" s="113">
        <v>7</v>
      </c>
      <c r="I8" s="126">
        <f t="shared" si="1"/>
        <v>8</v>
      </c>
      <c r="J8" s="111">
        <f t="shared" si="3"/>
        <v>6</v>
      </c>
      <c r="K8" s="13" t="s">
        <v>108</v>
      </c>
    </row>
    <row r="9" spans="1:11" ht="16.5" customHeight="1">
      <c r="A9" s="118">
        <v>5</v>
      </c>
      <c r="B9" s="52" t="s">
        <v>77</v>
      </c>
      <c r="C9" s="54">
        <f t="shared" si="0"/>
        <v>3</v>
      </c>
      <c r="D9" s="53">
        <v>2</v>
      </c>
      <c r="E9" s="53">
        <v>0</v>
      </c>
      <c r="F9" s="53">
        <v>1</v>
      </c>
      <c r="G9" s="53">
        <v>9</v>
      </c>
      <c r="H9" s="53">
        <v>11</v>
      </c>
      <c r="I9" s="127">
        <f t="shared" si="1"/>
        <v>-2</v>
      </c>
      <c r="J9" s="51">
        <f t="shared" si="3"/>
        <v>6</v>
      </c>
      <c r="K9" s="13" t="s">
        <v>94</v>
      </c>
    </row>
    <row r="10" spans="1:11" ht="16.5" customHeight="1">
      <c r="A10" s="118">
        <v>6</v>
      </c>
      <c r="B10" s="52" t="s">
        <v>79</v>
      </c>
      <c r="C10" s="54">
        <f t="shared" si="0"/>
        <v>3</v>
      </c>
      <c r="D10" s="53">
        <v>1</v>
      </c>
      <c r="E10" s="53">
        <v>2</v>
      </c>
      <c r="F10" s="53">
        <v>0</v>
      </c>
      <c r="G10" s="53">
        <v>7</v>
      </c>
      <c r="H10" s="53">
        <v>6</v>
      </c>
      <c r="I10" s="127">
        <f t="shared" si="1"/>
        <v>1</v>
      </c>
      <c r="J10" s="51">
        <f t="shared" si="3"/>
        <v>5</v>
      </c>
      <c r="K10" s="13" t="s">
        <v>107</v>
      </c>
    </row>
    <row r="11" spans="1:11" ht="16.5" customHeight="1">
      <c r="A11" s="118">
        <v>7</v>
      </c>
      <c r="B11" s="52" t="s">
        <v>80</v>
      </c>
      <c r="C11" s="54">
        <f t="shared" si="0"/>
        <v>3</v>
      </c>
      <c r="D11" s="53">
        <v>1</v>
      </c>
      <c r="E11" s="53">
        <v>1</v>
      </c>
      <c r="F11" s="53">
        <v>1</v>
      </c>
      <c r="G11" s="53">
        <v>3</v>
      </c>
      <c r="H11" s="53">
        <v>4</v>
      </c>
      <c r="I11" s="127">
        <f t="shared" si="1"/>
        <v>-1</v>
      </c>
      <c r="J11" s="51">
        <f t="shared" si="3"/>
        <v>4</v>
      </c>
      <c r="K11" s="13" t="s">
        <v>100</v>
      </c>
    </row>
    <row r="12" spans="1:11" ht="16.5" customHeight="1">
      <c r="A12" s="118">
        <v>8</v>
      </c>
      <c r="B12" s="52" t="s">
        <v>76</v>
      </c>
      <c r="C12" s="54">
        <f t="shared" si="0"/>
        <v>3</v>
      </c>
      <c r="D12" s="53">
        <v>1</v>
      </c>
      <c r="E12" s="53">
        <v>0</v>
      </c>
      <c r="F12" s="53">
        <v>2</v>
      </c>
      <c r="G12" s="53">
        <v>8</v>
      </c>
      <c r="H12" s="53">
        <v>7</v>
      </c>
      <c r="I12" s="127">
        <f t="shared" si="1"/>
        <v>1</v>
      </c>
      <c r="J12" s="51">
        <f t="shared" si="3"/>
        <v>3</v>
      </c>
      <c r="K12" s="13" t="s">
        <v>106</v>
      </c>
    </row>
    <row r="13" spans="1:11" ht="16.5" customHeight="1">
      <c r="A13" s="118">
        <v>9</v>
      </c>
      <c r="B13" s="52" t="s">
        <v>84</v>
      </c>
      <c r="C13" s="54">
        <f t="shared" si="0"/>
        <v>3</v>
      </c>
      <c r="D13" s="53">
        <v>1</v>
      </c>
      <c r="E13" s="53">
        <v>0</v>
      </c>
      <c r="F13" s="53">
        <v>2</v>
      </c>
      <c r="G13" s="53">
        <v>10</v>
      </c>
      <c r="H13" s="53">
        <v>12</v>
      </c>
      <c r="I13" s="127">
        <f t="shared" si="1"/>
        <v>-2</v>
      </c>
      <c r="J13" s="51">
        <f t="shared" si="3"/>
        <v>3</v>
      </c>
      <c r="K13" s="13" t="s">
        <v>21</v>
      </c>
    </row>
    <row r="14" spans="1:11" ht="16.5" customHeight="1">
      <c r="A14" s="118">
        <v>10</v>
      </c>
      <c r="B14" s="52" t="s">
        <v>82</v>
      </c>
      <c r="C14" s="54">
        <f t="shared" si="0"/>
        <v>3</v>
      </c>
      <c r="D14" s="53">
        <v>0</v>
      </c>
      <c r="E14" s="53">
        <v>1</v>
      </c>
      <c r="F14" s="53">
        <v>2</v>
      </c>
      <c r="G14" s="115">
        <v>9</v>
      </c>
      <c r="H14" s="53">
        <v>17</v>
      </c>
      <c r="I14" s="127">
        <f t="shared" si="1"/>
        <v>-8</v>
      </c>
      <c r="J14" s="51">
        <f t="shared" si="2"/>
        <v>1</v>
      </c>
      <c r="K14" s="13" t="s">
        <v>109</v>
      </c>
    </row>
    <row r="15" spans="1:11" ht="16.5" customHeight="1">
      <c r="A15" s="119">
        <v>11</v>
      </c>
      <c r="B15" s="34" t="s">
        <v>85</v>
      </c>
      <c r="C15" s="38">
        <f t="shared" si="0"/>
        <v>3</v>
      </c>
      <c r="D15" s="36">
        <v>0</v>
      </c>
      <c r="E15" s="36">
        <v>0</v>
      </c>
      <c r="F15" s="36">
        <v>3</v>
      </c>
      <c r="G15" s="36">
        <v>3</v>
      </c>
      <c r="H15" s="36">
        <v>13</v>
      </c>
      <c r="I15" s="128">
        <f t="shared" si="1"/>
        <v>-10</v>
      </c>
      <c r="J15" s="33">
        <f t="shared" si="2"/>
        <v>0</v>
      </c>
      <c r="K15" s="13" t="s">
        <v>95</v>
      </c>
    </row>
    <row r="16" spans="1:11" ht="16.5" customHeight="1" thickBot="1">
      <c r="A16" s="119">
        <v>12</v>
      </c>
      <c r="B16" s="40" t="s">
        <v>83</v>
      </c>
      <c r="C16" s="44">
        <f t="shared" si="0"/>
        <v>3</v>
      </c>
      <c r="D16" s="42">
        <v>0</v>
      </c>
      <c r="E16" s="42">
        <v>0</v>
      </c>
      <c r="F16" s="42">
        <v>3</v>
      </c>
      <c r="G16" s="42">
        <v>2</v>
      </c>
      <c r="H16" s="42">
        <v>27</v>
      </c>
      <c r="I16" s="129">
        <f t="shared" si="1"/>
        <v>-25</v>
      </c>
      <c r="J16" s="39">
        <f t="shared" si="2"/>
        <v>0</v>
      </c>
      <c r="K16" s="13" t="s">
        <v>111</v>
      </c>
    </row>
    <row r="17" spans="3:10" ht="12.75">
      <c r="C17" s="50">
        <f aca="true" t="shared" si="4" ref="C17:I17">SUM(C5:C16)</f>
        <v>36</v>
      </c>
      <c r="D17" s="50">
        <f t="shared" si="4"/>
        <v>16</v>
      </c>
      <c r="E17" s="50">
        <f t="shared" si="4"/>
        <v>4</v>
      </c>
      <c r="F17" s="50">
        <f t="shared" si="4"/>
        <v>16</v>
      </c>
      <c r="G17" s="50">
        <f t="shared" si="4"/>
        <v>116</v>
      </c>
      <c r="H17" s="50">
        <f t="shared" si="4"/>
        <v>116</v>
      </c>
      <c r="I17" s="50">
        <f t="shared" si="4"/>
        <v>0</v>
      </c>
      <c r="J17" s="55">
        <f t="shared" si="2"/>
        <v>52</v>
      </c>
    </row>
    <row r="20" spans="2:3" ht="12.75">
      <c r="B20" t="s">
        <v>25</v>
      </c>
      <c r="C20" s="1">
        <f>G17-'тур 2'!C22</f>
        <v>38</v>
      </c>
    </row>
    <row r="21" spans="2:3" ht="12.75">
      <c r="B21" t="s">
        <v>24</v>
      </c>
      <c r="C21" s="1">
        <f>C20/6</f>
        <v>6.333333333333333</v>
      </c>
    </row>
    <row r="22" spans="2:3" ht="12.75">
      <c r="B22" t="s">
        <v>26</v>
      </c>
      <c r="C22" s="1">
        <f>G17</f>
        <v>116</v>
      </c>
    </row>
    <row r="23" spans="2:3" ht="12.75">
      <c r="B23" t="s">
        <v>24</v>
      </c>
      <c r="C23" s="1">
        <f>C22*2/C17</f>
        <v>6.444444444444445</v>
      </c>
    </row>
    <row r="26" ht="13.5" thickBot="1"/>
    <row r="27" spans="3:14" ht="13.5" thickBot="1">
      <c r="C27" s="90">
        <v>1</v>
      </c>
      <c r="D27" s="90">
        <v>2</v>
      </c>
      <c r="E27" s="90">
        <v>3</v>
      </c>
      <c r="F27" s="90">
        <v>4</v>
      </c>
      <c r="G27" s="90">
        <v>5</v>
      </c>
      <c r="H27" s="90">
        <v>6</v>
      </c>
      <c r="I27" s="90">
        <v>7</v>
      </c>
      <c r="J27" s="90">
        <v>8</v>
      </c>
      <c r="K27" s="90">
        <v>9</v>
      </c>
      <c r="L27" s="90">
        <v>10</v>
      </c>
      <c r="M27" s="90">
        <v>11</v>
      </c>
      <c r="N27" s="90">
        <v>12</v>
      </c>
    </row>
    <row r="28" spans="1:14" ht="14.25">
      <c r="A28" s="89">
        <v>1</v>
      </c>
      <c r="B28" s="85" t="s">
        <v>74</v>
      </c>
      <c r="C28" s="24"/>
      <c r="D28" s="78"/>
      <c r="E28" s="78"/>
      <c r="F28" s="78"/>
      <c r="G28" s="78"/>
      <c r="H28" s="78"/>
      <c r="I28" s="78"/>
      <c r="J28" s="78"/>
      <c r="K28" s="78" t="s">
        <v>108</v>
      </c>
      <c r="L28" s="78"/>
      <c r="M28" s="78"/>
      <c r="N28" s="78"/>
    </row>
    <row r="29" spans="1:14" ht="14.25">
      <c r="A29" s="51">
        <v>2</v>
      </c>
      <c r="B29" s="52" t="s">
        <v>75</v>
      </c>
      <c r="C29" s="80"/>
      <c r="D29" s="25"/>
      <c r="E29" s="26"/>
      <c r="F29" s="26"/>
      <c r="G29" s="26"/>
      <c r="H29" s="79"/>
      <c r="I29" s="26" t="s">
        <v>101</v>
      </c>
      <c r="J29" s="26"/>
      <c r="K29" s="26"/>
      <c r="L29" s="79"/>
      <c r="M29" s="79"/>
      <c r="N29" s="79"/>
    </row>
    <row r="30" spans="1:14" ht="14.25">
      <c r="A30" s="51">
        <v>3</v>
      </c>
      <c r="B30" s="52" t="s">
        <v>76</v>
      </c>
      <c r="C30" s="80"/>
      <c r="D30" s="26"/>
      <c r="E30" s="25"/>
      <c r="F30" s="26"/>
      <c r="G30" s="26"/>
      <c r="H30" s="79"/>
      <c r="I30" s="26"/>
      <c r="J30" s="26" t="s">
        <v>55</v>
      </c>
      <c r="K30" s="79"/>
      <c r="L30" s="79"/>
      <c r="M30" s="26"/>
      <c r="N30" s="26"/>
    </row>
    <row r="31" spans="1:14" ht="14.25">
      <c r="A31" s="51">
        <v>4</v>
      </c>
      <c r="B31" s="52" t="s">
        <v>77</v>
      </c>
      <c r="C31" s="80"/>
      <c r="D31" s="26"/>
      <c r="E31" s="26"/>
      <c r="F31" s="25"/>
      <c r="G31" s="26"/>
      <c r="H31" s="79"/>
      <c r="I31" s="26"/>
      <c r="J31" s="26"/>
      <c r="K31" s="26"/>
      <c r="L31" s="79"/>
      <c r="M31" s="26"/>
      <c r="N31" s="26" t="s">
        <v>94</v>
      </c>
    </row>
    <row r="32" spans="1:14" ht="14.25">
      <c r="A32" s="51">
        <v>5</v>
      </c>
      <c r="B32" s="52" t="s">
        <v>78</v>
      </c>
      <c r="C32" s="80"/>
      <c r="D32" s="26"/>
      <c r="E32" s="26"/>
      <c r="F32" s="26"/>
      <c r="G32" s="25"/>
      <c r="H32" s="79"/>
      <c r="I32" s="26"/>
      <c r="J32" s="26" t="s">
        <v>71</v>
      </c>
      <c r="K32" s="26"/>
      <c r="L32" s="79"/>
      <c r="M32" s="26" t="s">
        <v>93</v>
      </c>
      <c r="N32" s="26"/>
    </row>
    <row r="33" spans="1:14" ht="14.25">
      <c r="A33" s="51">
        <v>6</v>
      </c>
      <c r="B33" s="52" t="s">
        <v>79</v>
      </c>
      <c r="C33" s="80"/>
      <c r="D33" s="79"/>
      <c r="E33" s="79" t="s">
        <v>107</v>
      </c>
      <c r="F33" s="79"/>
      <c r="G33" s="79"/>
      <c r="H33" s="25"/>
      <c r="I33" s="79"/>
      <c r="J33" s="79"/>
      <c r="K33" s="79"/>
      <c r="L33" s="79"/>
      <c r="M33" s="79"/>
      <c r="N33" s="79"/>
    </row>
    <row r="34" spans="1:14" ht="14.25">
      <c r="A34" s="51">
        <v>7</v>
      </c>
      <c r="B34" s="52" t="s">
        <v>80</v>
      </c>
      <c r="C34" s="80" t="s">
        <v>28</v>
      </c>
      <c r="D34" s="26"/>
      <c r="E34" s="26"/>
      <c r="F34" s="26"/>
      <c r="G34" s="26"/>
      <c r="H34" s="79" t="s">
        <v>87</v>
      </c>
      <c r="I34" s="25"/>
      <c r="J34" s="26"/>
      <c r="K34" s="26"/>
      <c r="L34" s="79"/>
      <c r="M34" s="26"/>
      <c r="N34" s="26"/>
    </row>
    <row r="35" spans="1:14" ht="14.25">
      <c r="A35" s="51">
        <v>8</v>
      </c>
      <c r="B35" s="52" t="s">
        <v>81</v>
      </c>
      <c r="C35" s="80"/>
      <c r="D35" s="26"/>
      <c r="E35" s="26"/>
      <c r="F35" s="26"/>
      <c r="G35" s="26"/>
      <c r="H35" s="79"/>
      <c r="I35" s="26"/>
      <c r="J35" s="25"/>
      <c r="K35" s="26"/>
      <c r="L35" s="79" t="s">
        <v>110</v>
      </c>
      <c r="M35" s="26"/>
      <c r="N35" s="26"/>
    </row>
    <row r="36" spans="1:14" ht="14.25">
      <c r="A36" s="51">
        <v>9</v>
      </c>
      <c r="B36" s="52" t="s">
        <v>82</v>
      </c>
      <c r="C36" s="80"/>
      <c r="D36" s="26"/>
      <c r="E36" s="26" t="s">
        <v>21</v>
      </c>
      <c r="F36" s="26"/>
      <c r="G36" s="26"/>
      <c r="H36" s="79" t="s">
        <v>90</v>
      </c>
      <c r="I36" s="26"/>
      <c r="J36" s="26"/>
      <c r="K36" s="25"/>
      <c r="L36" s="79"/>
      <c r="M36" s="26"/>
      <c r="N36" s="26"/>
    </row>
    <row r="37" spans="1:14" ht="14.25">
      <c r="A37" s="51">
        <v>10</v>
      </c>
      <c r="B37" s="52" t="s">
        <v>83</v>
      </c>
      <c r="C37" s="80"/>
      <c r="D37" s="79"/>
      <c r="E37" s="79"/>
      <c r="F37" s="79" t="s">
        <v>21</v>
      </c>
      <c r="G37" s="79" t="s">
        <v>88</v>
      </c>
      <c r="H37" s="79"/>
      <c r="I37" s="79"/>
      <c r="J37" s="79"/>
      <c r="K37" s="79"/>
      <c r="L37" s="25"/>
      <c r="M37" s="79"/>
      <c r="N37" s="79"/>
    </row>
    <row r="38" spans="1:14" ht="14.25">
      <c r="A38" s="51">
        <v>11</v>
      </c>
      <c r="B38" s="52" t="s">
        <v>84</v>
      </c>
      <c r="C38" s="80"/>
      <c r="D38" s="79" t="s">
        <v>72</v>
      </c>
      <c r="E38" s="26"/>
      <c r="F38" s="26" t="s">
        <v>92</v>
      </c>
      <c r="G38" s="26"/>
      <c r="H38" s="79"/>
      <c r="I38" s="26"/>
      <c r="J38" s="26"/>
      <c r="K38" s="26"/>
      <c r="L38" s="79"/>
      <c r="M38" s="25"/>
      <c r="N38" s="26"/>
    </row>
    <row r="39" spans="1:14" ht="15" thickBot="1">
      <c r="A39" s="51">
        <v>12</v>
      </c>
      <c r="B39" s="86" t="s">
        <v>85</v>
      </c>
      <c r="C39" s="80" t="s">
        <v>72</v>
      </c>
      <c r="D39" s="79" t="s">
        <v>23</v>
      </c>
      <c r="E39" s="26"/>
      <c r="F39" s="26"/>
      <c r="G39" s="26"/>
      <c r="H39" s="79"/>
      <c r="I39" s="26"/>
      <c r="J39" s="26"/>
      <c r="K39" s="26"/>
      <c r="L39" s="79"/>
      <c r="M39" s="26"/>
      <c r="N39" s="25"/>
    </row>
    <row r="40" ht="12.75">
      <c r="M40" s="91"/>
    </row>
  </sheetData>
  <sheetProtection password="C66D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0"/>
  <sheetViews>
    <sheetView workbookViewId="0" topLeftCell="A1">
      <selection activeCell="K15" sqref="K15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9" width="5.00390625" style="1" customWidth="1"/>
    <col min="10" max="10" width="4.75390625" style="1" customWidth="1"/>
    <col min="11" max="18" width="4.75390625" style="0" customWidth="1"/>
  </cols>
  <sheetData>
    <row r="3" ht="13.5" thickBot="1"/>
    <row r="4" spans="1:10" ht="16.5" customHeight="1" thickBot="1">
      <c r="A4" s="5"/>
      <c r="B4" s="4"/>
      <c r="C4" s="7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1" ht="16.5" customHeight="1">
      <c r="A5" s="116">
        <v>1</v>
      </c>
      <c r="B5" s="120" t="s">
        <v>78</v>
      </c>
      <c r="C5" s="121">
        <f aca="true" t="shared" si="0" ref="C5:C16">SUM(D5:F5)</f>
        <v>4</v>
      </c>
      <c r="D5" s="122">
        <v>4</v>
      </c>
      <c r="E5" s="122">
        <v>0</v>
      </c>
      <c r="F5" s="122">
        <v>0</v>
      </c>
      <c r="G5" s="123">
        <v>29</v>
      </c>
      <c r="H5" s="122">
        <v>4</v>
      </c>
      <c r="I5" s="124">
        <f aca="true" t="shared" si="1" ref="I5:I16">G5-H5</f>
        <v>25</v>
      </c>
      <c r="J5" s="130">
        <f aca="true" t="shared" si="2" ref="J5:J17">D5*3+E5</f>
        <v>12</v>
      </c>
      <c r="K5" s="13" t="s">
        <v>104</v>
      </c>
    </row>
    <row r="6" spans="1:11" ht="16.5" customHeight="1">
      <c r="A6" s="116">
        <v>2</v>
      </c>
      <c r="B6" s="28" t="s">
        <v>75</v>
      </c>
      <c r="C6" s="32">
        <f t="shared" si="0"/>
        <v>4</v>
      </c>
      <c r="D6" s="30">
        <v>4</v>
      </c>
      <c r="E6" s="30">
        <v>0</v>
      </c>
      <c r="F6" s="30">
        <v>0</v>
      </c>
      <c r="G6" s="30">
        <v>20</v>
      </c>
      <c r="H6" s="30">
        <v>2</v>
      </c>
      <c r="I6" s="125">
        <f t="shared" si="1"/>
        <v>18</v>
      </c>
      <c r="J6" s="27">
        <f t="shared" si="2"/>
        <v>12</v>
      </c>
      <c r="K6" s="13" t="s">
        <v>92</v>
      </c>
    </row>
    <row r="7" spans="1:11" ht="16.5" customHeight="1">
      <c r="A7" s="116">
        <v>3</v>
      </c>
      <c r="B7" s="28" t="s">
        <v>79</v>
      </c>
      <c r="C7" s="32">
        <f t="shared" si="0"/>
        <v>4</v>
      </c>
      <c r="D7" s="30">
        <v>2</v>
      </c>
      <c r="E7" s="30">
        <v>2</v>
      </c>
      <c r="F7" s="30">
        <v>0</v>
      </c>
      <c r="G7" s="30">
        <v>9</v>
      </c>
      <c r="H7" s="30">
        <v>6</v>
      </c>
      <c r="I7" s="125">
        <f t="shared" si="1"/>
        <v>3</v>
      </c>
      <c r="J7" s="27">
        <f aca="true" t="shared" si="3" ref="J7:J13">D7*3+E7</f>
        <v>8</v>
      </c>
      <c r="K7" s="13" t="s">
        <v>101</v>
      </c>
    </row>
    <row r="8" spans="1:11" ht="16.5" customHeight="1">
      <c r="A8" s="118">
        <v>4</v>
      </c>
      <c r="B8" s="52" t="s">
        <v>80</v>
      </c>
      <c r="C8" s="54">
        <f t="shared" si="0"/>
        <v>4</v>
      </c>
      <c r="D8" s="53">
        <v>2</v>
      </c>
      <c r="E8" s="53">
        <v>1</v>
      </c>
      <c r="F8" s="53">
        <v>1</v>
      </c>
      <c r="G8" s="53">
        <v>9</v>
      </c>
      <c r="H8" s="53">
        <v>9</v>
      </c>
      <c r="I8" s="127">
        <f t="shared" si="1"/>
        <v>0</v>
      </c>
      <c r="J8" s="51">
        <f t="shared" si="3"/>
        <v>7</v>
      </c>
      <c r="K8" s="13" t="s">
        <v>97</v>
      </c>
    </row>
    <row r="9" spans="1:11" ht="16.5" customHeight="1">
      <c r="A9" s="118">
        <v>5</v>
      </c>
      <c r="B9" s="52" t="s">
        <v>84</v>
      </c>
      <c r="C9" s="54">
        <f t="shared" si="0"/>
        <v>4</v>
      </c>
      <c r="D9" s="53">
        <v>2</v>
      </c>
      <c r="E9" s="53">
        <v>0</v>
      </c>
      <c r="F9" s="53">
        <v>2</v>
      </c>
      <c r="G9" s="53">
        <v>21</v>
      </c>
      <c r="H9" s="53">
        <v>13</v>
      </c>
      <c r="I9" s="127">
        <f t="shared" si="1"/>
        <v>8</v>
      </c>
      <c r="J9" s="51">
        <f t="shared" si="3"/>
        <v>6</v>
      </c>
      <c r="K9" s="13" t="s">
        <v>103</v>
      </c>
    </row>
    <row r="10" spans="1:11" ht="16.5" customHeight="1">
      <c r="A10" s="118">
        <v>6</v>
      </c>
      <c r="B10" s="52" t="s">
        <v>76</v>
      </c>
      <c r="C10" s="54">
        <f t="shared" si="0"/>
        <v>4</v>
      </c>
      <c r="D10" s="53">
        <v>2</v>
      </c>
      <c r="E10" s="53">
        <v>0</v>
      </c>
      <c r="F10" s="53">
        <v>2</v>
      </c>
      <c r="G10" s="53">
        <v>15</v>
      </c>
      <c r="H10" s="53">
        <v>7</v>
      </c>
      <c r="I10" s="127">
        <f t="shared" si="1"/>
        <v>8</v>
      </c>
      <c r="J10" s="51">
        <f t="shared" si="3"/>
        <v>6</v>
      </c>
      <c r="K10" s="13" t="s">
        <v>98</v>
      </c>
    </row>
    <row r="11" spans="1:11" ht="16.5" customHeight="1">
      <c r="A11" s="118">
        <v>7</v>
      </c>
      <c r="B11" s="52" t="s">
        <v>81</v>
      </c>
      <c r="C11" s="54">
        <f t="shared" si="0"/>
        <v>4</v>
      </c>
      <c r="D11" s="53">
        <v>2</v>
      </c>
      <c r="E11" s="53">
        <v>0</v>
      </c>
      <c r="F11" s="53">
        <v>2</v>
      </c>
      <c r="G11" s="53">
        <v>14</v>
      </c>
      <c r="H11" s="53">
        <v>9</v>
      </c>
      <c r="I11" s="127">
        <f t="shared" si="1"/>
        <v>5</v>
      </c>
      <c r="J11" s="51">
        <f t="shared" si="3"/>
        <v>6</v>
      </c>
      <c r="K11" s="13" t="s">
        <v>100</v>
      </c>
    </row>
    <row r="12" spans="1:11" ht="16.5" customHeight="1">
      <c r="A12" s="117">
        <v>8</v>
      </c>
      <c r="B12" s="94" t="s">
        <v>74</v>
      </c>
      <c r="C12" s="112">
        <f t="shared" si="0"/>
        <v>4</v>
      </c>
      <c r="D12" s="113">
        <v>2</v>
      </c>
      <c r="E12" s="113">
        <v>0</v>
      </c>
      <c r="F12" s="113">
        <v>2</v>
      </c>
      <c r="G12" s="113">
        <v>15</v>
      </c>
      <c r="H12" s="113">
        <v>14</v>
      </c>
      <c r="I12" s="126">
        <f t="shared" si="1"/>
        <v>1</v>
      </c>
      <c r="J12" s="111">
        <f t="shared" si="3"/>
        <v>6</v>
      </c>
      <c r="K12" s="13" t="s">
        <v>99</v>
      </c>
    </row>
    <row r="13" spans="1:11" ht="16.5" customHeight="1">
      <c r="A13" s="118">
        <v>9</v>
      </c>
      <c r="B13" s="52" t="s">
        <v>77</v>
      </c>
      <c r="C13" s="54">
        <f t="shared" si="0"/>
        <v>4</v>
      </c>
      <c r="D13" s="53">
        <v>2</v>
      </c>
      <c r="E13" s="53">
        <v>0</v>
      </c>
      <c r="F13" s="53">
        <v>2</v>
      </c>
      <c r="G13" s="53">
        <v>14</v>
      </c>
      <c r="H13" s="53">
        <v>17</v>
      </c>
      <c r="I13" s="127">
        <f t="shared" si="1"/>
        <v>-3</v>
      </c>
      <c r="J13" s="51">
        <f t="shared" si="3"/>
        <v>6</v>
      </c>
      <c r="K13" s="13" t="s">
        <v>96</v>
      </c>
    </row>
    <row r="14" spans="1:11" ht="16.5" customHeight="1">
      <c r="A14" s="118">
        <v>10</v>
      </c>
      <c r="B14" s="52" t="s">
        <v>82</v>
      </c>
      <c r="C14" s="54">
        <f t="shared" si="0"/>
        <v>4</v>
      </c>
      <c r="D14" s="53">
        <v>0</v>
      </c>
      <c r="E14" s="53">
        <v>1</v>
      </c>
      <c r="F14" s="53">
        <v>3</v>
      </c>
      <c r="G14" s="115">
        <v>10</v>
      </c>
      <c r="H14" s="53">
        <v>25</v>
      </c>
      <c r="I14" s="127">
        <f t="shared" si="1"/>
        <v>-15</v>
      </c>
      <c r="J14" s="51">
        <f t="shared" si="2"/>
        <v>1</v>
      </c>
      <c r="K14" s="13" t="s">
        <v>91</v>
      </c>
    </row>
    <row r="15" spans="1:11" ht="16.5" customHeight="1">
      <c r="A15" s="119">
        <v>11</v>
      </c>
      <c r="B15" s="34" t="s">
        <v>85</v>
      </c>
      <c r="C15" s="38">
        <f t="shared" si="0"/>
        <v>4</v>
      </c>
      <c r="D15" s="36">
        <v>0</v>
      </c>
      <c r="E15" s="36">
        <v>0</v>
      </c>
      <c r="F15" s="36">
        <v>4</v>
      </c>
      <c r="G15" s="36">
        <v>3</v>
      </c>
      <c r="H15" s="36">
        <v>18</v>
      </c>
      <c r="I15" s="128">
        <f t="shared" si="1"/>
        <v>-15</v>
      </c>
      <c r="J15" s="33">
        <f t="shared" si="2"/>
        <v>0</v>
      </c>
      <c r="K15" s="13" t="s">
        <v>105</v>
      </c>
    </row>
    <row r="16" spans="1:11" ht="16.5" customHeight="1" thickBot="1">
      <c r="A16" s="119">
        <v>12</v>
      </c>
      <c r="B16" s="40" t="s">
        <v>83</v>
      </c>
      <c r="C16" s="44">
        <f t="shared" si="0"/>
        <v>4</v>
      </c>
      <c r="D16" s="42">
        <v>0</v>
      </c>
      <c r="E16" s="42">
        <v>0</v>
      </c>
      <c r="F16" s="42">
        <v>4</v>
      </c>
      <c r="G16" s="42">
        <v>3</v>
      </c>
      <c r="H16" s="42">
        <v>38</v>
      </c>
      <c r="I16" s="129">
        <f t="shared" si="1"/>
        <v>-35</v>
      </c>
      <c r="J16" s="39">
        <f t="shared" si="2"/>
        <v>0</v>
      </c>
      <c r="K16" s="13" t="s">
        <v>102</v>
      </c>
    </row>
    <row r="17" spans="3:10" ht="12.75">
      <c r="C17" s="50">
        <f aca="true" t="shared" si="4" ref="C17:I17">SUM(C5:C16)</f>
        <v>48</v>
      </c>
      <c r="D17" s="50">
        <f t="shared" si="4"/>
        <v>22</v>
      </c>
      <c r="E17" s="50">
        <f t="shared" si="4"/>
        <v>4</v>
      </c>
      <c r="F17" s="50">
        <f t="shared" si="4"/>
        <v>22</v>
      </c>
      <c r="G17" s="50">
        <f t="shared" si="4"/>
        <v>162</v>
      </c>
      <c r="H17" s="50">
        <f t="shared" si="4"/>
        <v>162</v>
      </c>
      <c r="I17" s="50">
        <f t="shared" si="4"/>
        <v>0</v>
      </c>
      <c r="J17" s="55">
        <f t="shared" si="2"/>
        <v>70</v>
      </c>
    </row>
    <row r="20" spans="2:3" ht="12.75">
      <c r="B20" t="s">
        <v>25</v>
      </c>
      <c r="C20" s="1">
        <f>G17-'тур 3'!C22</f>
        <v>46</v>
      </c>
    </row>
    <row r="21" spans="2:3" ht="12.75">
      <c r="B21" t="s">
        <v>24</v>
      </c>
      <c r="C21" s="1">
        <f>C20/6</f>
        <v>7.666666666666667</v>
      </c>
    </row>
    <row r="22" spans="2:3" ht="12.75">
      <c r="B22" t="s">
        <v>26</v>
      </c>
      <c r="C22" s="1">
        <f>G17</f>
        <v>162</v>
      </c>
    </row>
    <row r="23" spans="2:3" ht="12.75">
      <c r="B23" t="s">
        <v>24</v>
      </c>
      <c r="C23" s="1">
        <f>C22*2/C17</f>
        <v>6.75</v>
      </c>
    </row>
    <row r="26" ht="13.5" thickBot="1"/>
    <row r="27" spans="3:14" ht="13.5" thickBot="1">
      <c r="C27" s="90">
        <v>1</v>
      </c>
      <c r="D27" s="90">
        <v>2</v>
      </c>
      <c r="E27" s="90">
        <v>3</v>
      </c>
      <c r="F27" s="90">
        <v>4</v>
      </c>
      <c r="G27" s="90">
        <v>5</v>
      </c>
      <c r="H27" s="90">
        <v>6</v>
      </c>
      <c r="I27" s="90">
        <v>7</v>
      </c>
      <c r="J27" s="90">
        <v>8</v>
      </c>
      <c r="K27" s="90">
        <v>9</v>
      </c>
      <c r="L27" s="90">
        <v>10</v>
      </c>
      <c r="M27" s="90">
        <v>11</v>
      </c>
      <c r="N27" s="90">
        <v>12</v>
      </c>
    </row>
    <row r="28" spans="1:14" ht="14.25">
      <c r="A28" s="89">
        <v>1</v>
      </c>
      <c r="B28" s="85" t="s">
        <v>74</v>
      </c>
      <c r="C28" s="24"/>
      <c r="D28" s="78"/>
      <c r="E28" s="78"/>
      <c r="F28" s="78"/>
      <c r="G28" s="78"/>
      <c r="H28" s="78"/>
      <c r="I28" s="78"/>
      <c r="J28" s="78"/>
      <c r="K28" s="78" t="s">
        <v>108</v>
      </c>
      <c r="L28" s="78"/>
      <c r="M28" s="78"/>
      <c r="N28" s="78"/>
    </row>
    <row r="29" spans="1:14" ht="14.25">
      <c r="A29" s="51">
        <v>2</v>
      </c>
      <c r="B29" s="52" t="s">
        <v>75</v>
      </c>
      <c r="C29" s="80"/>
      <c r="D29" s="25"/>
      <c r="E29" s="26"/>
      <c r="F29" s="26"/>
      <c r="G29" s="26"/>
      <c r="H29" s="79"/>
      <c r="I29" s="26" t="s">
        <v>101</v>
      </c>
      <c r="J29" s="26"/>
      <c r="K29" s="26"/>
      <c r="L29" s="79"/>
      <c r="M29" s="79"/>
      <c r="N29" s="79"/>
    </row>
    <row r="30" spans="1:14" ht="14.25">
      <c r="A30" s="51">
        <v>3</v>
      </c>
      <c r="B30" s="52" t="s">
        <v>76</v>
      </c>
      <c r="C30" s="80" t="s">
        <v>98</v>
      </c>
      <c r="D30" s="26"/>
      <c r="E30" s="25"/>
      <c r="F30" s="26"/>
      <c r="G30" s="26"/>
      <c r="H30" s="79"/>
      <c r="I30" s="26"/>
      <c r="J30" s="26" t="s">
        <v>55</v>
      </c>
      <c r="K30" s="79"/>
      <c r="L30" s="79"/>
      <c r="M30" s="26"/>
      <c r="N30" s="26"/>
    </row>
    <row r="31" spans="1:14" ht="14.25">
      <c r="A31" s="51">
        <v>4</v>
      </c>
      <c r="B31" s="52" t="s">
        <v>77</v>
      </c>
      <c r="C31" s="80"/>
      <c r="D31" s="26"/>
      <c r="E31" s="26"/>
      <c r="F31" s="25"/>
      <c r="G31" s="26"/>
      <c r="H31" s="79"/>
      <c r="I31" s="26"/>
      <c r="J31" s="26"/>
      <c r="K31" s="26"/>
      <c r="L31" s="79"/>
      <c r="M31" s="26"/>
      <c r="N31" s="26" t="s">
        <v>94</v>
      </c>
    </row>
    <row r="32" spans="1:14" ht="14.25">
      <c r="A32" s="51">
        <v>5</v>
      </c>
      <c r="B32" s="52" t="s">
        <v>78</v>
      </c>
      <c r="C32" s="80"/>
      <c r="D32" s="26"/>
      <c r="E32" s="26"/>
      <c r="F32" s="26"/>
      <c r="G32" s="25"/>
      <c r="H32" s="79"/>
      <c r="I32" s="26"/>
      <c r="J32" s="26" t="s">
        <v>71</v>
      </c>
      <c r="K32" s="26"/>
      <c r="L32" s="79"/>
      <c r="M32" s="26" t="s">
        <v>93</v>
      </c>
      <c r="N32" s="26"/>
    </row>
    <row r="33" spans="1:14" ht="14.25">
      <c r="A33" s="51">
        <v>6</v>
      </c>
      <c r="B33" s="52" t="s">
        <v>79</v>
      </c>
      <c r="C33" s="80"/>
      <c r="D33" s="79"/>
      <c r="E33" s="79" t="s">
        <v>107</v>
      </c>
      <c r="F33" s="79"/>
      <c r="G33" s="79"/>
      <c r="H33" s="25"/>
      <c r="I33" s="79"/>
      <c r="J33" s="79" t="s">
        <v>101</v>
      </c>
      <c r="K33" s="79"/>
      <c r="L33" s="79"/>
      <c r="M33" s="79"/>
      <c r="N33" s="79"/>
    </row>
    <row r="34" spans="1:14" ht="14.25">
      <c r="A34" s="51">
        <v>7</v>
      </c>
      <c r="B34" s="52" t="s">
        <v>80</v>
      </c>
      <c r="C34" s="80" t="s">
        <v>28</v>
      </c>
      <c r="D34" s="26"/>
      <c r="E34" s="26"/>
      <c r="F34" s="26" t="s">
        <v>97</v>
      </c>
      <c r="G34" s="26"/>
      <c r="H34" s="79" t="s">
        <v>87</v>
      </c>
      <c r="I34" s="25"/>
      <c r="J34" s="26"/>
      <c r="K34" s="26"/>
      <c r="L34" s="79"/>
      <c r="M34" s="26"/>
      <c r="N34" s="26"/>
    </row>
    <row r="35" spans="1:14" ht="14.25">
      <c r="A35" s="51">
        <v>8</v>
      </c>
      <c r="B35" s="52" t="s">
        <v>81</v>
      </c>
      <c r="C35" s="80"/>
      <c r="D35" s="26"/>
      <c r="E35" s="26"/>
      <c r="F35" s="26"/>
      <c r="G35" s="26"/>
      <c r="H35" s="79"/>
      <c r="I35" s="26"/>
      <c r="J35" s="25"/>
      <c r="K35" s="26"/>
      <c r="L35" s="79" t="s">
        <v>110</v>
      </c>
      <c r="M35" s="26"/>
      <c r="N35" s="26"/>
    </row>
    <row r="36" spans="1:14" ht="14.25">
      <c r="A36" s="51">
        <v>9</v>
      </c>
      <c r="B36" s="52" t="s">
        <v>82</v>
      </c>
      <c r="C36" s="80"/>
      <c r="D36" s="26" t="s">
        <v>91</v>
      </c>
      <c r="E36" s="26" t="s">
        <v>21</v>
      </c>
      <c r="F36" s="26"/>
      <c r="G36" s="26"/>
      <c r="H36" s="79" t="s">
        <v>90</v>
      </c>
      <c r="I36" s="26"/>
      <c r="J36" s="26"/>
      <c r="K36" s="25"/>
      <c r="L36" s="79"/>
      <c r="M36" s="26"/>
      <c r="N36" s="26"/>
    </row>
    <row r="37" spans="1:14" ht="14.25">
      <c r="A37" s="51">
        <v>10</v>
      </c>
      <c r="B37" s="52" t="s">
        <v>83</v>
      </c>
      <c r="C37" s="80"/>
      <c r="D37" s="79"/>
      <c r="E37" s="79"/>
      <c r="F37" s="79" t="s">
        <v>21</v>
      </c>
      <c r="G37" s="79" t="s">
        <v>88</v>
      </c>
      <c r="H37" s="79"/>
      <c r="I37" s="79"/>
      <c r="J37" s="79"/>
      <c r="K37" s="79"/>
      <c r="L37" s="25"/>
      <c r="M37" s="79"/>
      <c r="N37" s="79"/>
    </row>
    <row r="38" spans="1:14" ht="14.25">
      <c r="A38" s="51">
        <v>11</v>
      </c>
      <c r="B38" s="52" t="s">
        <v>84</v>
      </c>
      <c r="C38" s="80"/>
      <c r="D38" s="79" t="s">
        <v>72</v>
      </c>
      <c r="E38" s="26"/>
      <c r="F38" s="26" t="s">
        <v>92</v>
      </c>
      <c r="G38" s="26"/>
      <c r="H38" s="79"/>
      <c r="I38" s="26"/>
      <c r="J38" s="26"/>
      <c r="K38" s="26"/>
      <c r="L38" s="79" t="s">
        <v>103</v>
      </c>
      <c r="M38" s="25"/>
      <c r="N38" s="26"/>
    </row>
    <row r="39" spans="1:14" ht="15" thickBot="1">
      <c r="A39" s="51">
        <v>12</v>
      </c>
      <c r="B39" s="86" t="s">
        <v>85</v>
      </c>
      <c r="C39" s="80" t="s">
        <v>72</v>
      </c>
      <c r="D39" s="79" t="s">
        <v>23</v>
      </c>
      <c r="E39" s="26"/>
      <c r="F39" s="26"/>
      <c r="G39" s="26" t="s">
        <v>105</v>
      </c>
      <c r="H39" s="79"/>
      <c r="I39" s="26"/>
      <c r="J39" s="26"/>
      <c r="K39" s="26"/>
      <c r="L39" s="79"/>
      <c r="M39" s="26"/>
      <c r="N39" s="25"/>
    </row>
    <row r="40" ht="12.75">
      <c r="M40" s="91"/>
    </row>
  </sheetData>
  <sheetProtection password="C66D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0"/>
  <sheetViews>
    <sheetView workbookViewId="0" topLeftCell="A1">
      <selection activeCell="O18" sqref="O18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9" width="5.00390625" style="1" customWidth="1"/>
    <col min="10" max="10" width="4.75390625" style="1" customWidth="1"/>
    <col min="11" max="18" width="4.75390625" style="0" customWidth="1"/>
  </cols>
  <sheetData>
    <row r="3" ht="13.5" thickBot="1"/>
    <row r="4" spans="1:10" ht="16.5" customHeight="1">
      <c r="A4" s="136"/>
      <c r="B4" s="131"/>
      <c r="C4" s="132" t="s">
        <v>0</v>
      </c>
      <c r="D4" s="133" t="s">
        <v>1</v>
      </c>
      <c r="E4" s="133" t="s">
        <v>2</v>
      </c>
      <c r="F4" s="133" t="s">
        <v>3</v>
      </c>
      <c r="G4" s="133" t="s">
        <v>4</v>
      </c>
      <c r="H4" s="133" t="s">
        <v>5</v>
      </c>
      <c r="I4" s="134" t="s">
        <v>6</v>
      </c>
      <c r="J4" s="135" t="s">
        <v>7</v>
      </c>
    </row>
    <row r="5" spans="1:11" ht="16.5" customHeight="1">
      <c r="A5" s="116">
        <v>1</v>
      </c>
      <c r="B5" s="28" t="s">
        <v>75</v>
      </c>
      <c r="C5" s="29">
        <f aca="true" t="shared" si="0" ref="C5:C16">SUM(D5:F5)</f>
        <v>5</v>
      </c>
      <c r="D5" s="30">
        <v>5</v>
      </c>
      <c r="E5" s="30">
        <v>0</v>
      </c>
      <c r="F5" s="30">
        <v>0</v>
      </c>
      <c r="G5" s="30">
        <v>22</v>
      </c>
      <c r="H5" s="30">
        <v>2</v>
      </c>
      <c r="I5" s="31">
        <f aca="true" t="shared" si="1" ref="I5:I16">G5-H5</f>
        <v>20</v>
      </c>
      <c r="J5" s="27">
        <f aca="true" t="shared" si="2" ref="J5:J17">D5*3+E5</f>
        <v>15</v>
      </c>
      <c r="K5" s="13" t="s">
        <v>101</v>
      </c>
    </row>
    <row r="6" spans="1:11" ht="16.5" customHeight="1">
      <c r="A6" s="116">
        <v>2</v>
      </c>
      <c r="B6" s="28" t="s">
        <v>78</v>
      </c>
      <c r="C6" s="29">
        <f t="shared" si="0"/>
        <v>5</v>
      </c>
      <c r="D6" s="30">
        <v>4</v>
      </c>
      <c r="E6" s="30">
        <v>1</v>
      </c>
      <c r="F6" s="30">
        <v>0</v>
      </c>
      <c r="G6" s="139">
        <v>31</v>
      </c>
      <c r="H6" s="30">
        <v>6</v>
      </c>
      <c r="I6" s="31">
        <f t="shared" si="1"/>
        <v>25</v>
      </c>
      <c r="J6" s="27">
        <f t="shared" si="2"/>
        <v>13</v>
      </c>
      <c r="K6" s="13" t="s">
        <v>87</v>
      </c>
    </row>
    <row r="7" spans="1:11" ht="16.5" customHeight="1">
      <c r="A7" s="118">
        <v>3</v>
      </c>
      <c r="B7" s="52" t="s">
        <v>79</v>
      </c>
      <c r="C7" s="137">
        <f t="shared" si="0"/>
        <v>5</v>
      </c>
      <c r="D7" s="53">
        <v>3</v>
      </c>
      <c r="E7" s="53">
        <v>2</v>
      </c>
      <c r="F7" s="53">
        <v>0</v>
      </c>
      <c r="G7" s="53">
        <v>11</v>
      </c>
      <c r="H7" s="53">
        <v>7</v>
      </c>
      <c r="I7" s="138">
        <f t="shared" si="1"/>
        <v>4</v>
      </c>
      <c r="J7" s="51">
        <f t="shared" si="2"/>
        <v>11</v>
      </c>
      <c r="K7" s="13" t="s">
        <v>107</v>
      </c>
    </row>
    <row r="8" spans="1:11" ht="16.5" customHeight="1">
      <c r="A8" s="118">
        <v>4</v>
      </c>
      <c r="B8" s="52" t="s">
        <v>84</v>
      </c>
      <c r="C8" s="137">
        <f t="shared" si="0"/>
        <v>5</v>
      </c>
      <c r="D8" s="53">
        <v>3</v>
      </c>
      <c r="E8" s="53">
        <v>0</v>
      </c>
      <c r="F8" s="53">
        <v>2</v>
      </c>
      <c r="G8" s="53">
        <v>24</v>
      </c>
      <c r="H8" s="53">
        <v>13</v>
      </c>
      <c r="I8" s="138">
        <f t="shared" si="1"/>
        <v>11</v>
      </c>
      <c r="J8" s="51">
        <f t="shared" si="2"/>
        <v>9</v>
      </c>
      <c r="K8" s="13" t="s">
        <v>114</v>
      </c>
    </row>
    <row r="9" spans="1:11" ht="16.5" customHeight="1">
      <c r="A9" s="118">
        <v>5</v>
      </c>
      <c r="B9" s="52" t="s">
        <v>77</v>
      </c>
      <c r="C9" s="137">
        <f t="shared" si="0"/>
        <v>5</v>
      </c>
      <c r="D9" s="53">
        <v>3</v>
      </c>
      <c r="E9" s="53">
        <v>0</v>
      </c>
      <c r="F9" s="53">
        <v>2</v>
      </c>
      <c r="G9" s="53">
        <v>21</v>
      </c>
      <c r="H9" s="53">
        <v>19</v>
      </c>
      <c r="I9" s="138">
        <f t="shared" si="1"/>
        <v>2</v>
      </c>
      <c r="J9" s="51">
        <f t="shared" si="2"/>
        <v>9</v>
      </c>
      <c r="K9" s="13" t="s">
        <v>112</v>
      </c>
    </row>
    <row r="10" spans="1:11" ht="16.5" customHeight="1">
      <c r="A10" s="118">
        <v>6</v>
      </c>
      <c r="B10" s="52" t="s">
        <v>80</v>
      </c>
      <c r="C10" s="137">
        <f t="shared" si="0"/>
        <v>5</v>
      </c>
      <c r="D10" s="53">
        <v>2</v>
      </c>
      <c r="E10" s="53">
        <v>2</v>
      </c>
      <c r="F10" s="53">
        <v>1</v>
      </c>
      <c r="G10" s="53">
        <v>11</v>
      </c>
      <c r="H10" s="53">
        <v>11</v>
      </c>
      <c r="I10" s="138">
        <f t="shared" si="1"/>
        <v>0</v>
      </c>
      <c r="J10" s="51">
        <f t="shared" si="2"/>
        <v>8</v>
      </c>
      <c r="K10" s="13" t="s">
        <v>87</v>
      </c>
    </row>
    <row r="11" spans="1:11" ht="16.5" customHeight="1">
      <c r="A11" s="118">
        <v>7</v>
      </c>
      <c r="B11" s="52" t="s">
        <v>76</v>
      </c>
      <c r="C11" s="137">
        <f t="shared" si="0"/>
        <v>5</v>
      </c>
      <c r="D11" s="53">
        <v>2</v>
      </c>
      <c r="E11" s="53">
        <v>0</v>
      </c>
      <c r="F11" s="53">
        <v>3</v>
      </c>
      <c r="G11" s="53">
        <v>15</v>
      </c>
      <c r="H11" s="53">
        <v>9</v>
      </c>
      <c r="I11" s="138">
        <f t="shared" si="1"/>
        <v>6</v>
      </c>
      <c r="J11" s="51">
        <f t="shared" si="2"/>
        <v>6</v>
      </c>
      <c r="K11" s="13" t="s">
        <v>100</v>
      </c>
    </row>
    <row r="12" spans="1:11" ht="16.5" customHeight="1">
      <c r="A12" s="118">
        <v>8</v>
      </c>
      <c r="B12" s="52" t="s">
        <v>81</v>
      </c>
      <c r="C12" s="137">
        <f t="shared" si="0"/>
        <v>5</v>
      </c>
      <c r="D12" s="53">
        <v>2</v>
      </c>
      <c r="E12" s="53">
        <v>0</v>
      </c>
      <c r="F12" s="53">
        <v>3</v>
      </c>
      <c r="G12" s="53">
        <v>14</v>
      </c>
      <c r="H12" s="53">
        <v>12</v>
      </c>
      <c r="I12" s="138">
        <f t="shared" si="1"/>
        <v>2</v>
      </c>
      <c r="J12" s="51">
        <f t="shared" si="2"/>
        <v>6</v>
      </c>
      <c r="K12" s="13" t="s">
        <v>115</v>
      </c>
    </row>
    <row r="13" spans="1:11" ht="16.5" customHeight="1">
      <c r="A13" s="118">
        <v>9</v>
      </c>
      <c r="B13" s="52" t="s">
        <v>74</v>
      </c>
      <c r="C13" s="137">
        <f t="shared" si="0"/>
        <v>5</v>
      </c>
      <c r="D13" s="53">
        <v>2</v>
      </c>
      <c r="E13" s="53">
        <v>0</v>
      </c>
      <c r="F13" s="53">
        <v>3</v>
      </c>
      <c r="G13" s="53">
        <v>16</v>
      </c>
      <c r="H13" s="53">
        <v>16</v>
      </c>
      <c r="I13" s="138">
        <f t="shared" si="1"/>
        <v>0</v>
      </c>
      <c r="J13" s="51">
        <f t="shared" si="2"/>
        <v>6</v>
      </c>
      <c r="K13" s="13" t="s">
        <v>106</v>
      </c>
    </row>
    <row r="14" spans="1:11" ht="16.5" customHeight="1">
      <c r="A14" s="118">
        <v>10</v>
      </c>
      <c r="B14" s="52" t="s">
        <v>83</v>
      </c>
      <c r="C14" s="137">
        <f t="shared" si="0"/>
        <v>5</v>
      </c>
      <c r="D14" s="53">
        <v>1</v>
      </c>
      <c r="E14" s="53">
        <v>0</v>
      </c>
      <c r="F14" s="53">
        <v>4</v>
      </c>
      <c r="G14" s="53">
        <v>8</v>
      </c>
      <c r="H14" s="53">
        <v>38</v>
      </c>
      <c r="I14" s="138">
        <f t="shared" si="1"/>
        <v>-30</v>
      </c>
      <c r="J14" s="51">
        <f t="shared" si="2"/>
        <v>3</v>
      </c>
      <c r="K14" s="13" t="s">
        <v>104</v>
      </c>
    </row>
    <row r="15" spans="1:11" ht="16.5" customHeight="1">
      <c r="A15" s="140">
        <v>11</v>
      </c>
      <c r="B15" s="34" t="s">
        <v>82</v>
      </c>
      <c r="C15" s="35">
        <f t="shared" si="0"/>
        <v>5</v>
      </c>
      <c r="D15" s="36">
        <v>0</v>
      </c>
      <c r="E15" s="36">
        <v>1</v>
      </c>
      <c r="F15" s="36">
        <v>4</v>
      </c>
      <c r="G15" s="141">
        <v>12</v>
      </c>
      <c r="H15" s="36">
        <v>32</v>
      </c>
      <c r="I15" s="37">
        <f t="shared" si="1"/>
        <v>-20</v>
      </c>
      <c r="J15" s="33">
        <f t="shared" si="2"/>
        <v>1</v>
      </c>
      <c r="K15" s="13" t="s">
        <v>113</v>
      </c>
    </row>
    <row r="16" spans="1:11" ht="16.5" customHeight="1" thickBot="1">
      <c r="A16" s="142">
        <v>12</v>
      </c>
      <c r="B16" s="40" t="s">
        <v>85</v>
      </c>
      <c r="C16" s="41">
        <f t="shared" si="0"/>
        <v>5</v>
      </c>
      <c r="D16" s="42">
        <v>0</v>
      </c>
      <c r="E16" s="42">
        <v>0</v>
      </c>
      <c r="F16" s="42">
        <v>5</v>
      </c>
      <c r="G16" s="42">
        <v>3</v>
      </c>
      <c r="H16" s="42">
        <v>23</v>
      </c>
      <c r="I16" s="43">
        <f t="shared" si="1"/>
        <v>-20</v>
      </c>
      <c r="J16" s="39">
        <f t="shared" si="2"/>
        <v>0</v>
      </c>
      <c r="K16" s="13" t="s">
        <v>105</v>
      </c>
    </row>
    <row r="17" spans="3:10" ht="12.75">
      <c r="C17" s="50">
        <f>SUM(C$5:C$16)</f>
        <v>60</v>
      </c>
      <c r="D17" s="50">
        <f aca="true" t="shared" si="3" ref="D17:I17">SUM(D$5:D$16)</f>
        <v>27</v>
      </c>
      <c r="E17" s="50">
        <f t="shared" si="3"/>
        <v>6</v>
      </c>
      <c r="F17" s="50">
        <f t="shared" si="3"/>
        <v>27</v>
      </c>
      <c r="G17" s="50">
        <f t="shared" si="3"/>
        <v>188</v>
      </c>
      <c r="H17" s="50">
        <f t="shared" si="3"/>
        <v>188</v>
      </c>
      <c r="I17" s="50">
        <f t="shared" si="3"/>
        <v>0</v>
      </c>
      <c r="J17" s="55">
        <f t="shared" si="2"/>
        <v>87</v>
      </c>
    </row>
    <row r="20" spans="2:3" ht="12.75">
      <c r="B20" t="s">
        <v>25</v>
      </c>
      <c r="C20" s="1">
        <f>G17-'тур 4'!C22</f>
        <v>26</v>
      </c>
    </row>
    <row r="21" spans="2:3" ht="12.75">
      <c r="B21" t="s">
        <v>24</v>
      </c>
      <c r="C21" s="1">
        <f>C20/6</f>
        <v>4.333333333333333</v>
      </c>
    </row>
    <row r="22" spans="2:3" ht="12.75">
      <c r="B22" t="s">
        <v>26</v>
      </c>
      <c r="C22" s="1">
        <f>G17</f>
        <v>188</v>
      </c>
    </row>
    <row r="23" spans="2:3" ht="12.75">
      <c r="B23" t="s">
        <v>24</v>
      </c>
      <c r="C23" s="1">
        <f>C22*2/C17</f>
        <v>6.266666666666667</v>
      </c>
    </row>
    <row r="26" ht="13.5" thickBot="1"/>
    <row r="27" spans="3:14" ht="13.5" thickBot="1">
      <c r="C27" s="90">
        <v>1</v>
      </c>
      <c r="D27" s="90">
        <v>2</v>
      </c>
      <c r="E27" s="90">
        <v>3</v>
      </c>
      <c r="F27" s="90">
        <v>4</v>
      </c>
      <c r="G27" s="90">
        <v>5</v>
      </c>
      <c r="H27" s="90">
        <v>6</v>
      </c>
      <c r="I27" s="90">
        <v>7</v>
      </c>
      <c r="J27" s="90">
        <v>8</v>
      </c>
      <c r="K27" s="90">
        <v>9</v>
      </c>
      <c r="L27" s="90">
        <v>10</v>
      </c>
      <c r="M27" s="90">
        <v>11</v>
      </c>
      <c r="N27" s="90">
        <v>12</v>
      </c>
    </row>
    <row r="28" spans="1:14" ht="14.25">
      <c r="A28" s="89">
        <v>1</v>
      </c>
      <c r="B28" s="85" t="s">
        <v>74</v>
      </c>
      <c r="C28" s="24"/>
      <c r="D28" s="78"/>
      <c r="E28" s="78"/>
      <c r="F28" s="78"/>
      <c r="G28" s="78"/>
      <c r="H28" s="78" t="s">
        <v>106</v>
      </c>
      <c r="I28" s="78"/>
      <c r="J28" s="78"/>
      <c r="K28" s="78" t="s">
        <v>108</v>
      </c>
      <c r="L28" s="78"/>
      <c r="M28" s="78"/>
      <c r="N28" s="78"/>
    </row>
    <row r="29" spans="1:14" ht="14.25">
      <c r="A29" s="51">
        <v>2</v>
      </c>
      <c r="B29" s="52" t="s">
        <v>75</v>
      </c>
      <c r="C29" s="80"/>
      <c r="D29" s="25"/>
      <c r="E29" s="26" t="s">
        <v>101</v>
      </c>
      <c r="F29" s="26"/>
      <c r="G29" s="26"/>
      <c r="H29" s="79"/>
      <c r="I29" s="26" t="s">
        <v>101</v>
      </c>
      <c r="J29" s="26"/>
      <c r="K29" s="26"/>
      <c r="L29" s="79"/>
      <c r="M29" s="79"/>
      <c r="N29" s="79"/>
    </row>
    <row r="30" spans="1:14" ht="14.25">
      <c r="A30" s="51">
        <v>3</v>
      </c>
      <c r="B30" s="52" t="s">
        <v>76</v>
      </c>
      <c r="C30" s="80" t="s">
        <v>98</v>
      </c>
      <c r="D30" s="26"/>
      <c r="E30" s="25"/>
      <c r="F30" s="26"/>
      <c r="G30" s="26"/>
      <c r="H30" s="79"/>
      <c r="I30" s="26"/>
      <c r="J30" s="26" t="s">
        <v>55</v>
      </c>
      <c r="K30" s="79"/>
      <c r="L30" s="79"/>
      <c r="M30" s="26"/>
      <c r="N30" s="26"/>
    </row>
    <row r="31" spans="1:14" ht="14.25">
      <c r="A31" s="51">
        <v>4</v>
      </c>
      <c r="B31" s="52" t="s">
        <v>77</v>
      </c>
      <c r="C31" s="80"/>
      <c r="D31" s="26"/>
      <c r="E31" s="26"/>
      <c r="F31" s="25"/>
      <c r="G31" s="26"/>
      <c r="H31" s="79"/>
      <c r="I31" s="26"/>
      <c r="J31" s="26"/>
      <c r="K31" s="26" t="s">
        <v>112</v>
      </c>
      <c r="L31" s="79"/>
      <c r="M31" s="26"/>
      <c r="N31" s="26" t="s">
        <v>94</v>
      </c>
    </row>
    <row r="32" spans="1:14" ht="14.25">
      <c r="A32" s="51">
        <v>5</v>
      </c>
      <c r="B32" s="52" t="s">
        <v>78</v>
      </c>
      <c r="C32" s="80"/>
      <c r="D32" s="26"/>
      <c r="E32" s="26"/>
      <c r="F32" s="26"/>
      <c r="G32" s="25"/>
      <c r="H32" s="79"/>
      <c r="I32" s="26" t="s">
        <v>87</v>
      </c>
      <c r="J32" s="26" t="s">
        <v>71</v>
      </c>
      <c r="K32" s="26"/>
      <c r="L32" s="79"/>
      <c r="M32" s="26" t="s">
        <v>93</v>
      </c>
      <c r="N32" s="26"/>
    </row>
    <row r="33" spans="1:14" ht="14.25">
      <c r="A33" s="51">
        <v>6</v>
      </c>
      <c r="B33" s="52" t="s">
        <v>79</v>
      </c>
      <c r="C33" s="80"/>
      <c r="D33" s="79"/>
      <c r="E33" s="79" t="s">
        <v>107</v>
      </c>
      <c r="F33" s="79"/>
      <c r="G33" s="79"/>
      <c r="H33" s="25"/>
      <c r="I33" s="79"/>
      <c r="J33" s="79" t="s">
        <v>101</v>
      </c>
      <c r="K33" s="79"/>
      <c r="L33" s="79"/>
      <c r="M33" s="79"/>
      <c r="N33" s="79"/>
    </row>
    <row r="34" spans="1:14" ht="14.25">
      <c r="A34" s="51">
        <v>7</v>
      </c>
      <c r="B34" s="52" t="s">
        <v>80</v>
      </c>
      <c r="C34" s="80" t="s">
        <v>28</v>
      </c>
      <c r="D34" s="26"/>
      <c r="E34" s="26"/>
      <c r="F34" s="26" t="s">
        <v>97</v>
      </c>
      <c r="G34" s="26"/>
      <c r="H34" s="79" t="s">
        <v>87</v>
      </c>
      <c r="I34" s="25"/>
      <c r="J34" s="26"/>
      <c r="K34" s="26"/>
      <c r="L34" s="79"/>
      <c r="M34" s="26"/>
      <c r="N34" s="26"/>
    </row>
    <row r="35" spans="1:14" ht="14.25">
      <c r="A35" s="51">
        <v>8</v>
      </c>
      <c r="B35" s="52" t="s">
        <v>81</v>
      </c>
      <c r="C35" s="80"/>
      <c r="D35" s="26"/>
      <c r="E35" s="26"/>
      <c r="F35" s="26"/>
      <c r="G35" s="26"/>
      <c r="H35" s="79"/>
      <c r="I35" s="26"/>
      <c r="J35" s="25"/>
      <c r="K35" s="26"/>
      <c r="L35" s="79" t="s">
        <v>110</v>
      </c>
      <c r="M35" s="26" t="s">
        <v>115</v>
      </c>
      <c r="N35" s="26"/>
    </row>
    <row r="36" spans="1:14" ht="14.25">
      <c r="A36" s="51">
        <v>9</v>
      </c>
      <c r="B36" s="52" t="s">
        <v>82</v>
      </c>
      <c r="C36" s="80"/>
      <c r="D36" s="26" t="s">
        <v>91</v>
      </c>
      <c r="E36" s="26" t="s">
        <v>21</v>
      </c>
      <c r="F36" s="26"/>
      <c r="G36" s="26"/>
      <c r="H36" s="79" t="s">
        <v>90</v>
      </c>
      <c r="I36" s="26"/>
      <c r="J36" s="26"/>
      <c r="K36" s="25"/>
      <c r="L36" s="79"/>
      <c r="M36" s="26"/>
      <c r="N36" s="26"/>
    </row>
    <row r="37" spans="1:14" ht="14.25">
      <c r="A37" s="51">
        <v>10</v>
      </c>
      <c r="B37" s="52" t="s">
        <v>83</v>
      </c>
      <c r="C37" s="80"/>
      <c r="D37" s="79"/>
      <c r="E37" s="79"/>
      <c r="F37" s="79" t="s">
        <v>21</v>
      </c>
      <c r="G37" s="79" t="s">
        <v>88</v>
      </c>
      <c r="H37" s="79"/>
      <c r="I37" s="79"/>
      <c r="J37" s="79"/>
      <c r="K37" s="79"/>
      <c r="L37" s="25"/>
      <c r="M37" s="79"/>
      <c r="N37" s="79" t="s">
        <v>104</v>
      </c>
    </row>
    <row r="38" spans="1:14" ht="14.25">
      <c r="A38" s="51">
        <v>11</v>
      </c>
      <c r="B38" s="52" t="s">
        <v>84</v>
      </c>
      <c r="C38" s="80"/>
      <c r="D38" s="79" t="s">
        <v>72</v>
      </c>
      <c r="E38" s="26"/>
      <c r="F38" s="26" t="s">
        <v>92</v>
      </c>
      <c r="G38" s="26"/>
      <c r="H38" s="79"/>
      <c r="I38" s="26"/>
      <c r="J38" s="26"/>
      <c r="K38" s="26"/>
      <c r="L38" s="79" t="s">
        <v>103</v>
      </c>
      <c r="M38" s="25"/>
      <c r="N38" s="26"/>
    </row>
    <row r="39" spans="1:14" ht="15" thickBot="1">
      <c r="A39" s="51">
        <v>12</v>
      </c>
      <c r="B39" s="86" t="s">
        <v>85</v>
      </c>
      <c r="C39" s="80" t="s">
        <v>72</v>
      </c>
      <c r="D39" s="79" t="s">
        <v>23</v>
      </c>
      <c r="E39" s="26"/>
      <c r="F39" s="26"/>
      <c r="G39" s="26" t="s">
        <v>105</v>
      </c>
      <c r="H39" s="79"/>
      <c r="I39" s="26"/>
      <c r="J39" s="26"/>
      <c r="K39" s="26"/>
      <c r="L39" s="79"/>
      <c r="M39" s="26"/>
      <c r="N39" s="25"/>
    </row>
    <row r="40" ht="12.75">
      <c r="M40" s="91"/>
    </row>
  </sheetData>
  <sheetProtection password="C66D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0"/>
  <sheetViews>
    <sheetView workbookViewId="0" topLeftCell="A1">
      <selection activeCell="I21" sqref="I21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9" width="5.00390625" style="1" customWidth="1"/>
    <col min="10" max="10" width="4.75390625" style="1" customWidth="1"/>
    <col min="11" max="18" width="4.75390625" style="0" customWidth="1"/>
  </cols>
  <sheetData>
    <row r="3" ht="13.5" thickBot="1"/>
    <row r="4" spans="1:10" ht="16.5" customHeight="1">
      <c r="A4" s="136"/>
      <c r="B4" s="131"/>
      <c r="C4" s="132" t="s">
        <v>0</v>
      </c>
      <c r="D4" s="133" t="s">
        <v>1</v>
      </c>
      <c r="E4" s="133" t="s">
        <v>2</v>
      </c>
      <c r="F4" s="133" t="s">
        <v>3</v>
      </c>
      <c r="G4" s="133" t="s">
        <v>4</v>
      </c>
      <c r="H4" s="133" t="s">
        <v>5</v>
      </c>
      <c r="I4" s="134" t="s">
        <v>6</v>
      </c>
      <c r="J4" s="135" t="s">
        <v>7</v>
      </c>
    </row>
    <row r="5" spans="1:11" ht="16.5" customHeight="1">
      <c r="A5" s="116">
        <v>1</v>
      </c>
      <c r="B5" s="28" t="s">
        <v>78</v>
      </c>
      <c r="C5" s="29">
        <f>SUM(D5:F5)</f>
        <v>6</v>
      </c>
      <c r="D5" s="30">
        <v>5</v>
      </c>
      <c r="E5" s="30">
        <v>1</v>
      </c>
      <c r="F5" s="30">
        <v>0</v>
      </c>
      <c r="G5" s="139">
        <v>36</v>
      </c>
      <c r="H5" s="30">
        <v>6</v>
      </c>
      <c r="I5" s="31">
        <f>G5-H5</f>
        <v>30</v>
      </c>
      <c r="J5" s="27">
        <f>D5*3+E5</f>
        <v>16</v>
      </c>
      <c r="K5" s="13" t="s">
        <v>104</v>
      </c>
    </row>
    <row r="6" spans="1:11" ht="16.5" customHeight="1">
      <c r="A6" s="116">
        <v>2</v>
      </c>
      <c r="B6" s="28" t="s">
        <v>75</v>
      </c>
      <c r="C6" s="29">
        <f>SUM(D6:F6)</f>
        <v>6</v>
      </c>
      <c r="D6" s="30">
        <v>5</v>
      </c>
      <c r="E6" s="30">
        <v>0</v>
      </c>
      <c r="F6" s="30">
        <v>1</v>
      </c>
      <c r="G6" s="30">
        <v>22</v>
      </c>
      <c r="H6" s="30">
        <v>6</v>
      </c>
      <c r="I6" s="31">
        <f>G6-H6</f>
        <v>16</v>
      </c>
      <c r="J6" s="27">
        <f>D6*3+E6</f>
        <v>15</v>
      </c>
      <c r="K6" s="13" t="s">
        <v>23</v>
      </c>
    </row>
    <row r="7" spans="1:11" ht="16.5" customHeight="1">
      <c r="A7" s="118">
        <v>3</v>
      </c>
      <c r="B7" s="52" t="s">
        <v>79</v>
      </c>
      <c r="C7" s="137">
        <f aca="true" t="shared" si="0" ref="C7:C16">SUM(D7:F7)</f>
        <v>6</v>
      </c>
      <c r="D7" s="53">
        <v>4</v>
      </c>
      <c r="E7" s="53">
        <v>2</v>
      </c>
      <c r="F7" s="53">
        <v>0</v>
      </c>
      <c r="G7" s="53">
        <v>15</v>
      </c>
      <c r="H7" s="53">
        <v>7</v>
      </c>
      <c r="I7" s="138">
        <f aca="true" t="shared" si="1" ref="I7:I16">G7-H7</f>
        <v>8</v>
      </c>
      <c r="J7" s="51">
        <f aca="true" t="shared" si="2" ref="J7:J17">D7*3+E7</f>
        <v>14</v>
      </c>
      <c r="K7" s="13" t="s">
        <v>22</v>
      </c>
    </row>
    <row r="8" spans="1:11" ht="16.5" customHeight="1">
      <c r="A8" s="118">
        <v>4</v>
      </c>
      <c r="B8" s="52" t="s">
        <v>84</v>
      </c>
      <c r="C8" s="137">
        <f t="shared" si="0"/>
        <v>6</v>
      </c>
      <c r="D8" s="53">
        <v>4</v>
      </c>
      <c r="E8" s="53">
        <v>0</v>
      </c>
      <c r="F8" s="53">
        <v>2</v>
      </c>
      <c r="G8" s="53">
        <v>29</v>
      </c>
      <c r="H8" s="53">
        <v>13</v>
      </c>
      <c r="I8" s="138">
        <f t="shared" si="1"/>
        <v>16</v>
      </c>
      <c r="J8" s="51">
        <f t="shared" si="2"/>
        <v>12</v>
      </c>
      <c r="K8" s="13" t="s">
        <v>104</v>
      </c>
    </row>
    <row r="9" spans="1:11" ht="16.5" customHeight="1">
      <c r="A9" s="118">
        <v>5</v>
      </c>
      <c r="B9" s="52" t="s">
        <v>77</v>
      </c>
      <c r="C9" s="137">
        <f t="shared" si="0"/>
        <v>6</v>
      </c>
      <c r="D9" s="53">
        <v>4</v>
      </c>
      <c r="E9" s="53">
        <v>0</v>
      </c>
      <c r="F9" s="53">
        <v>2</v>
      </c>
      <c r="G9" s="53">
        <v>25</v>
      </c>
      <c r="H9" s="53">
        <v>21</v>
      </c>
      <c r="I9" s="138">
        <f t="shared" si="1"/>
        <v>4</v>
      </c>
      <c r="J9" s="51">
        <f t="shared" si="2"/>
        <v>12</v>
      </c>
      <c r="K9" s="13" t="s">
        <v>56</v>
      </c>
    </row>
    <row r="10" spans="1:11" ht="16.5" customHeight="1">
      <c r="A10" s="118">
        <v>6</v>
      </c>
      <c r="B10" s="52" t="s">
        <v>80</v>
      </c>
      <c r="C10" s="137">
        <f t="shared" si="0"/>
        <v>6</v>
      </c>
      <c r="D10" s="53">
        <v>3</v>
      </c>
      <c r="E10" s="53">
        <v>2</v>
      </c>
      <c r="F10" s="53">
        <v>1</v>
      </c>
      <c r="G10" s="53">
        <v>16</v>
      </c>
      <c r="H10" s="53">
        <v>13</v>
      </c>
      <c r="I10" s="138">
        <f t="shared" si="1"/>
        <v>3</v>
      </c>
      <c r="J10" s="51">
        <f t="shared" si="2"/>
        <v>11</v>
      </c>
      <c r="K10" s="13" t="s">
        <v>116</v>
      </c>
    </row>
    <row r="11" spans="1:11" ht="16.5" customHeight="1">
      <c r="A11" s="118">
        <v>7</v>
      </c>
      <c r="B11" s="52" t="s">
        <v>74</v>
      </c>
      <c r="C11" s="137">
        <f>SUM(D11:F11)</f>
        <v>6</v>
      </c>
      <c r="D11" s="53">
        <v>3</v>
      </c>
      <c r="E11" s="53">
        <v>0</v>
      </c>
      <c r="F11" s="53">
        <v>3</v>
      </c>
      <c r="G11" s="53">
        <v>19</v>
      </c>
      <c r="H11" s="53">
        <v>17</v>
      </c>
      <c r="I11" s="138">
        <f>G11-H11</f>
        <v>2</v>
      </c>
      <c r="J11" s="51">
        <f>D11*3+E11</f>
        <v>9</v>
      </c>
      <c r="K11" s="13" t="s">
        <v>119</v>
      </c>
    </row>
    <row r="12" spans="1:11" ht="16.5" customHeight="1">
      <c r="A12" s="118">
        <v>8</v>
      </c>
      <c r="B12" s="52" t="s">
        <v>76</v>
      </c>
      <c r="C12" s="137">
        <f>SUM(D12:F12)</f>
        <v>6</v>
      </c>
      <c r="D12" s="53">
        <v>2</v>
      </c>
      <c r="E12" s="53">
        <v>0</v>
      </c>
      <c r="F12" s="53">
        <v>4</v>
      </c>
      <c r="G12" s="53">
        <v>17</v>
      </c>
      <c r="H12" s="53">
        <v>13</v>
      </c>
      <c r="I12" s="138">
        <f>G12-H12</f>
        <v>4</v>
      </c>
      <c r="J12" s="51">
        <f>D12*3+E12</f>
        <v>6</v>
      </c>
      <c r="K12" s="13" t="s">
        <v>55</v>
      </c>
    </row>
    <row r="13" spans="1:11" ht="16.5" customHeight="1">
      <c r="A13" s="118">
        <v>9</v>
      </c>
      <c r="B13" s="52" t="s">
        <v>81</v>
      </c>
      <c r="C13" s="137">
        <f>SUM(D13:F13)</f>
        <v>6</v>
      </c>
      <c r="D13" s="53">
        <v>2</v>
      </c>
      <c r="E13" s="53">
        <v>0</v>
      </c>
      <c r="F13" s="53">
        <v>4</v>
      </c>
      <c r="G13" s="53">
        <v>15</v>
      </c>
      <c r="H13" s="53">
        <v>15</v>
      </c>
      <c r="I13" s="138">
        <f>G13-H13</f>
        <v>0</v>
      </c>
      <c r="J13" s="51">
        <f>D13*3+E13</f>
        <v>6</v>
      </c>
      <c r="K13" s="13" t="s">
        <v>118</v>
      </c>
    </row>
    <row r="14" spans="1:11" ht="16.5" customHeight="1">
      <c r="A14" s="118">
        <v>10</v>
      </c>
      <c r="B14" s="52" t="s">
        <v>83</v>
      </c>
      <c r="C14" s="137">
        <f t="shared" si="0"/>
        <v>6</v>
      </c>
      <c r="D14" s="53">
        <v>1</v>
      </c>
      <c r="E14" s="53">
        <v>0</v>
      </c>
      <c r="F14" s="53">
        <v>5</v>
      </c>
      <c r="G14" s="53">
        <v>10</v>
      </c>
      <c r="H14" s="53">
        <v>43</v>
      </c>
      <c r="I14" s="138">
        <f t="shared" si="1"/>
        <v>-33</v>
      </c>
      <c r="J14" s="51">
        <f t="shared" si="2"/>
        <v>3</v>
      </c>
      <c r="K14" s="13" t="s">
        <v>117</v>
      </c>
    </row>
    <row r="15" spans="1:11" ht="16.5" customHeight="1">
      <c r="A15" s="140">
        <v>11</v>
      </c>
      <c r="B15" s="34" t="s">
        <v>82</v>
      </c>
      <c r="C15" s="35">
        <f t="shared" si="0"/>
        <v>6</v>
      </c>
      <c r="D15" s="36">
        <v>0</v>
      </c>
      <c r="E15" s="36">
        <v>1</v>
      </c>
      <c r="F15" s="36">
        <v>5</v>
      </c>
      <c r="G15" s="141">
        <v>12</v>
      </c>
      <c r="H15" s="36">
        <v>37</v>
      </c>
      <c r="I15" s="37">
        <f t="shared" si="1"/>
        <v>-25</v>
      </c>
      <c r="J15" s="33">
        <f t="shared" si="2"/>
        <v>1</v>
      </c>
      <c r="K15" s="13" t="s">
        <v>105</v>
      </c>
    </row>
    <row r="16" spans="1:11" ht="16.5" customHeight="1" thickBot="1">
      <c r="A16" s="142">
        <v>12</v>
      </c>
      <c r="B16" s="40" t="s">
        <v>85</v>
      </c>
      <c r="C16" s="41">
        <f t="shared" si="0"/>
        <v>6</v>
      </c>
      <c r="D16" s="42">
        <v>0</v>
      </c>
      <c r="E16" s="42">
        <v>0</v>
      </c>
      <c r="F16" s="42">
        <v>6</v>
      </c>
      <c r="G16" s="42">
        <v>3</v>
      </c>
      <c r="H16" s="42">
        <v>28</v>
      </c>
      <c r="I16" s="43">
        <f t="shared" si="1"/>
        <v>-25</v>
      </c>
      <c r="J16" s="39">
        <f t="shared" si="2"/>
        <v>0</v>
      </c>
      <c r="K16" s="13" t="s">
        <v>105</v>
      </c>
    </row>
    <row r="17" spans="3:10" ht="12.75">
      <c r="C17" s="50">
        <f>SUM(C$5:C$16)</f>
        <v>72</v>
      </c>
      <c r="D17" s="50">
        <f aca="true" t="shared" si="3" ref="D17:I17">SUM(D$5:D$16)</f>
        <v>33</v>
      </c>
      <c r="E17" s="50">
        <f t="shared" si="3"/>
        <v>6</v>
      </c>
      <c r="F17" s="50">
        <f t="shared" si="3"/>
        <v>33</v>
      </c>
      <c r="G17" s="50">
        <f t="shared" si="3"/>
        <v>219</v>
      </c>
      <c r="H17" s="50">
        <f t="shared" si="3"/>
        <v>219</v>
      </c>
      <c r="I17" s="50">
        <f t="shared" si="3"/>
        <v>0</v>
      </c>
      <c r="J17" s="55">
        <f t="shared" si="2"/>
        <v>105</v>
      </c>
    </row>
    <row r="20" spans="2:3" ht="12.75">
      <c r="B20" t="s">
        <v>25</v>
      </c>
      <c r="C20" s="1">
        <f>G17-'тур 5'!C22</f>
        <v>31</v>
      </c>
    </row>
    <row r="21" spans="2:3" ht="12.75">
      <c r="B21" t="s">
        <v>24</v>
      </c>
      <c r="C21" s="1">
        <f>C20/6</f>
        <v>5.166666666666667</v>
      </c>
    </row>
    <row r="22" spans="2:3" ht="12.75">
      <c r="B22" t="s">
        <v>26</v>
      </c>
      <c r="C22" s="1">
        <f>G17</f>
        <v>219</v>
      </c>
    </row>
    <row r="23" spans="2:3" ht="12.75">
      <c r="B23" t="s">
        <v>24</v>
      </c>
      <c r="C23" s="1">
        <f>C22*2/C17</f>
        <v>6.083333333333333</v>
      </c>
    </row>
    <row r="26" ht="13.5" thickBot="1"/>
    <row r="27" spans="3:14" ht="13.5" thickBot="1">
      <c r="C27" s="90">
        <v>1</v>
      </c>
      <c r="D27" s="90">
        <v>2</v>
      </c>
      <c r="E27" s="90">
        <v>3</v>
      </c>
      <c r="F27" s="90">
        <v>4</v>
      </c>
      <c r="G27" s="90">
        <v>5</v>
      </c>
      <c r="H27" s="90">
        <v>6</v>
      </c>
      <c r="I27" s="90">
        <v>7</v>
      </c>
      <c r="J27" s="90">
        <v>8</v>
      </c>
      <c r="K27" s="90">
        <v>9</v>
      </c>
      <c r="L27" s="90">
        <v>10</v>
      </c>
      <c r="M27" s="90">
        <v>11</v>
      </c>
      <c r="N27" s="90">
        <v>12</v>
      </c>
    </row>
    <row r="28" spans="1:14" ht="14.25">
      <c r="A28" s="89">
        <v>1</v>
      </c>
      <c r="B28" s="85" t="s">
        <v>74</v>
      </c>
      <c r="C28" s="24"/>
      <c r="D28" s="78"/>
      <c r="E28" s="78"/>
      <c r="F28" s="78"/>
      <c r="G28" s="78"/>
      <c r="H28" s="78" t="s">
        <v>106</v>
      </c>
      <c r="I28" s="78"/>
      <c r="J28" s="78" t="s">
        <v>119</v>
      </c>
      <c r="K28" s="78" t="s">
        <v>108</v>
      </c>
      <c r="L28" s="78"/>
      <c r="M28" s="78"/>
      <c r="N28" s="78"/>
    </row>
    <row r="29" spans="1:14" ht="14.25">
      <c r="A29" s="51">
        <v>2</v>
      </c>
      <c r="B29" s="52" t="s">
        <v>75</v>
      </c>
      <c r="C29" s="80"/>
      <c r="D29" s="25"/>
      <c r="E29" s="26" t="s">
        <v>101</v>
      </c>
      <c r="F29" s="26"/>
      <c r="G29" s="26"/>
      <c r="H29" s="79"/>
      <c r="I29" s="26" t="s">
        <v>101</v>
      </c>
      <c r="J29" s="26"/>
      <c r="K29" s="26"/>
      <c r="L29" s="79"/>
      <c r="M29" s="79"/>
      <c r="N29" s="79"/>
    </row>
    <row r="30" spans="1:14" ht="14.25">
      <c r="A30" s="51">
        <v>3</v>
      </c>
      <c r="B30" s="52" t="s">
        <v>76</v>
      </c>
      <c r="C30" s="80" t="s">
        <v>98</v>
      </c>
      <c r="D30" s="26"/>
      <c r="E30" s="25"/>
      <c r="F30" s="26" t="s">
        <v>55</v>
      </c>
      <c r="G30" s="26"/>
      <c r="H30" s="79"/>
      <c r="I30" s="26"/>
      <c r="J30" s="26" t="s">
        <v>55</v>
      </c>
      <c r="K30" s="79"/>
      <c r="L30" s="79"/>
      <c r="M30" s="26"/>
      <c r="N30" s="26"/>
    </row>
    <row r="31" spans="1:14" ht="14.25">
      <c r="A31" s="51">
        <v>4</v>
      </c>
      <c r="B31" s="52" t="s">
        <v>77</v>
      </c>
      <c r="C31" s="80"/>
      <c r="D31" s="26"/>
      <c r="E31" s="26"/>
      <c r="F31" s="25"/>
      <c r="G31" s="26"/>
      <c r="H31" s="79"/>
      <c r="I31" s="26"/>
      <c r="J31" s="26"/>
      <c r="K31" s="26" t="s">
        <v>112</v>
      </c>
      <c r="L31" s="79"/>
      <c r="M31" s="26"/>
      <c r="N31" s="26" t="s">
        <v>94</v>
      </c>
    </row>
    <row r="32" spans="1:14" ht="14.25">
      <c r="A32" s="51">
        <v>5</v>
      </c>
      <c r="B32" s="52" t="s">
        <v>78</v>
      </c>
      <c r="C32" s="80"/>
      <c r="D32" s="26"/>
      <c r="E32" s="26"/>
      <c r="F32" s="26"/>
      <c r="G32" s="25"/>
      <c r="H32" s="79"/>
      <c r="I32" s="26" t="s">
        <v>87</v>
      </c>
      <c r="J32" s="26" t="s">
        <v>71</v>
      </c>
      <c r="K32" s="26"/>
      <c r="L32" s="79"/>
      <c r="M32" s="26" t="s">
        <v>93</v>
      </c>
      <c r="N32" s="26"/>
    </row>
    <row r="33" spans="1:14" ht="14.25">
      <c r="A33" s="51">
        <v>6</v>
      </c>
      <c r="B33" s="52" t="s">
        <v>79</v>
      </c>
      <c r="C33" s="80"/>
      <c r="D33" s="79" t="s">
        <v>22</v>
      </c>
      <c r="E33" s="79" t="s">
        <v>107</v>
      </c>
      <c r="F33" s="79"/>
      <c r="G33" s="79"/>
      <c r="H33" s="25"/>
      <c r="I33" s="79"/>
      <c r="J33" s="79" t="s">
        <v>101</v>
      </c>
      <c r="K33" s="79"/>
      <c r="L33" s="79"/>
      <c r="M33" s="79"/>
      <c r="N33" s="79"/>
    </row>
    <row r="34" spans="1:14" ht="14.25">
      <c r="A34" s="51">
        <v>7</v>
      </c>
      <c r="B34" s="52" t="s">
        <v>80</v>
      </c>
      <c r="C34" s="80" t="s">
        <v>28</v>
      </c>
      <c r="D34" s="26"/>
      <c r="E34" s="26"/>
      <c r="F34" s="26" t="s">
        <v>97</v>
      </c>
      <c r="G34" s="26"/>
      <c r="H34" s="79" t="s">
        <v>87</v>
      </c>
      <c r="I34" s="25"/>
      <c r="J34" s="26"/>
      <c r="K34" s="26"/>
      <c r="L34" s="79" t="s">
        <v>116</v>
      </c>
      <c r="M34" s="26"/>
      <c r="N34" s="26"/>
    </row>
    <row r="35" spans="1:14" ht="14.25">
      <c r="A35" s="51">
        <v>8</v>
      </c>
      <c r="B35" s="52" t="s">
        <v>81</v>
      </c>
      <c r="C35" s="80"/>
      <c r="D35" s="26"/>
      <c r="E35" s="26"/>
      <c r="F35" s="26"/>
      <c r="G35" s="26"/>
      <c r="H35" s="79"/>
      <c r="I35" s="26"/>
      <c r="J35" s="25"/>
      <c r="K35" s="26"/>
      <c r="L35" s="79" t="s">
        <v>110</v>
      </c>
      <c r="M35" s="26" t="s">
        <v>115</v>
      </c>
      <c r="N35" s="26"/>
    </row>
    <row r="36" spans="1:14" ht="14.25">
      <c r="A36" s="51">
        <v>9</v>
      </c>
      <c r="B36" s="52" t="s">
        <v>82</v>
      </c>
      <c r="C36" s="80"/>
      <c r="D36" s="26" t="s">
        <v>91</v>
      </c>
      <c r="E36" s="26" t="s">
        <v>21</v>
      </c>
      <c r="F36" s="26"/>
      <c r="G36" s="26" t="s">
        <v>105</v>
      </c>
      <c r="H36" s="79" t="s">
        <v>90</v>
      </c>
      <c r="I36" s="26"/>
      <c r="J36" s="26"/>
      <c r="K36" s="25"/>
      <c r="L36" s="79"/>
      <c r="M36" s="26"/>
      <c r="N36" s="26"/>
    </row>
    <row r="37" spans="1:14" ht="14.25">
      <c r="A37" s="51">
        <v>10</v>
      </c>
      <c r="B37" s="52" t="s">
        <v>83</v>
      </c>
      <c r="C37" s="80"/>
      <c r="D37" s="79"/>
      <c r="E37" s="79"/>
      <c r="F37" s="79" t="s">
        <v>21</v>
      </c>
      <c r="G37" s="79" t="s">
        <v>88</v>
      </c>
      <c r="H37" s="79"/>
      <c r="I37" s="79"/>
      <c r="J37" s="79"/>
      <c r="K37" s="79"/>
      <c r="L37" s="25"/>
      <c r="M37" s="79"/>
      <c r="N37" s="79" t="s">
        <v>104</v>
      </c>
    </row>
    <row r="38" spans="1:14" ht="14.25">
      <c r="A38" s="51">
        <v>11</v>
      </c>
      <c r="B38" s="52" t="s">
        <v>84</v>
      </c>
      <c r="C38" s="80"/>
      <c r="D38" s="79" t="s">
        <v>72</v>
      </c>
      <c r="E38" s="26"/>
      <c r="F38" s="26" t="s">
        <v>92</v>
      </c>
      <c r="G38" s="26"/>
      <c r="H38" s="79"/>
      <c r="I38" s="26"/>
      <c r="J38" s="26"/>
      <c r="K38" s="26"/>
      <c r="L38" s="79" t="s">
        <v>103</v>
      </c>
      <c r="M38" s="25"/>
      <c r="N38" s="26"/>
    </row>
    <row r="39" spans="1:14" ht="15" thickBot="1">
      <c r="A39" s="51">
        <v>12</v>
      </c>
      <c r="B39" s="86" t="s">
        <v>85</v>
      </c>
      <c r="C39" s="80" t="s">
        <v>72</v>
      </c>
      <c r="D39" s="79" t="s">
        <v>23</v>
      </c>
      <c r="E39" s="26"/>
      <c r="F39" s="26"/>
      <c r="G39" s="26" t="s">
        <v>105</v>
      </c>
      <c r="H39" s="79"/>
      <c r="I39" s="26"/>
      <c r="J39" s="26"/>
      <c r="K39" s="26"/>
      <c r="L39" s="79"/>
      <c r="M39" s="26" t="s">
        <v>105</v>
      </c>
      <c r="N39" s="25"/>
    </row>
    <row r="40" ht="12.75">
      <c r="M40" s="91"/>
    </row>
  </sheetData>
  <sheetProtection password="C66D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0"/>
  <sheetViews>
    <sheetView workbookViewId="0" topLeftCell="A1">
      <selection activeCell="E53" sqref="E53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9" width="5.00390625" style="1" customWidth="1"/>
    <col min="10" max="10" width="4.75390625" style="1" customWidth="1"/>
    <col min="11" max="18" width="4.75390625" style="0" customWidth="1"/>
  </cols>
  <sheetData>
    <row r="3" ht="13.5" thickBot="1"/>
    <row r="4" spans="1:10" ht="16.5" customHeight="1">
      <c r="A4" s="148"/>
      <c r="B4" s="131"/>
      <c r="C4" s="145" t="s">
        <v>0</v>
      </c>
      <c r="D4" s="133" t="s">
        <v>1</v>
      </c>
      <c r="E4" s="133" t="s">
        <v>2</v>
      </c>
      <c r="F4" s="133" t="s">
        <v>3</v>
      </c>
      <c r="G4" s="133" t="s">
        <v>4</v>
      </c>
      <c r="H4" s="133" t="s">
        <v>5</v>
      </c>
      <c r="I4" s="146" t="s">
        <v>6</v>
      </c>
      <c r="J4" s="135" t="s">
        <v>7</v>
      </c>
    </row>
    <row r="5" spans="1:11" ht="16.5" customHeight="1">
      <c r="A5" s="27">
        <v>1</v>
      </c>
      <c r="B5" s="28" t="s">
        <v>78</v>
      </c>
      <c r="C5" s="32">
        <f aca="true" t="shared" si="0" ref="C5:C14">SUM(D5:F5)</f>
        <v>7</v>
      </c>
      <c r="D5" s="30">
        <v>6</v>
      </c>
      <c r="E5" s="30">
        <v>1</v>
      </c>
      <c r="F5" s="30">
        <v>0</v>
      </c>
      <c r="G5" s="139">
        <v>39</v>
      </c>
      <c r="H5" s="30">
        <v>7</v>
      </c>
      <c r="I5" s="125">
        <f aca="true" t="shared" si="1" ref="I5:I14">G5-H5</f>
        <v>32</v>
      </c>
      <c r="J5" s="27">
        <f aca="true" t="shared" si="2" ref="J5:J14">D5*3+E5</f>
        <v>19</v>
      </c>
      <c r="K5" s="13" t="s">
        <v>119</v>
      </c>
    </row>
    <row r="6" spans="1:11" ht="16.5" customHeight="1">
      <c r="A6" s="27">
        <v>2</v>
      </c>
      <c r="B6" s="28" t="s">
        <v>75</v>
      </c>
      <c r="C6" s="32">
        <f t="shared" si="0"/>
        <v>7</v>
      </c>
      <c r="D6" s="30">
        <v>6</v>
      </c>
      <c r="E6" s="30">
        <v>0</v>
      </c>
      <c r="F6" s="30">
        <v>1</v>
      </c>
      <c r="G6" s="30">
        <v>32</v>
      </c>
      <c r="H6" s="30">
        <v>8</v>
      </c>
      <c r="I6" s="125">
        <f t="shared" si="1"/>
        <v>24</v>
      </c>
      <c r="J6" s="27">
        <f t="shared" si="2"/>
        <v>18</v>
      </c>
      <c r="K6" s="13" t="s">
        <v>164</v>
      </c>
    </row>
    <row r="7" spans="1:11" ht="16.5" customHeight="1">
      <c r="A7" s="51">
        <v>3</v>
      </c>
      <c r="B7" s="52" t="s">
        <v>84</v>
      </c>
      <c r="C7" s="54">
        <f>SUM(D7:F7)</f>
        <v>7</v>
      </c>
      <c r="D7" s="53">
        <v>5</v>
      </c>
      <c r="E7" s="53">
        <v>0</v>
      </c>
      <c r="F7" s="53">
        <v>2</v>
      </c>
      <c r="G7" s="53">
        <v>31</v>
      </c>
      <c r="H7" s="53">
        <v>14</v>
      </c>
      <c r="I7" s="127">
        <f>G7-H7</f>
        <v>17</v>
      </c>
      <c r="J7" s="51">
        <f>D7*3+E7</f>
        <v>15</v>
      </c>
      <c r="K7" s="13" t="s">
        <v>107</v>
      </c>
    </row>
    <row r="8" spans="1:11" ht="16.5" customHeight="1">
      <c r="A8" s="51">
        <v>4</v>
      </c>
      <c r="B8" s="52" t="s">
        <v>79</v>
      </c>
      <c r="C8" s="54">
        <f>SUM(D8:F8)</f>
        <v>7</v>
      </c>
      <c r="D8" s="53">
        <v>4</v>
      </c>
      <c r="E8" s="53">
        <v>3</v>
      </c>
      <c r="F8" s="53">
        <v>0</v>
      </c>
      <c r="G8" s="53">
        <v>17</v>
      </c>
      <c r="H8" s="53">
        <v>9</v>
      </c>
      <c r="I8" s="127">
        <f>G8-H8</f>
        <v>8</v>
      </c>
      <c r="J8" s="51">
        <f>D8*3+E8</f>
        <v>15</v>
      </c>
      <c r="K8" s="13" t="s">
        <v>87</v>
      </c>
    </row>
    <row r="9" spans="1:11" ht="16.5" customHeight="1">
      <c r="A9" s="51">
        <v>5</v>
      </c>
      <c r="B9" s="52" t="s">
        <v>77</v>
      </c>
      <c r="C9" s="54">
        <f t="shared" si="0"/>
        <v>7</v>
      </c>
      <c r="D9" s="53">
        <v>4</v>
      </c>
      <c r="E9" s="53">
        <v>1</v>
      </c>
      <c r="F9" s="53">
        <v>2</v>
      </c>
      <c r="G9" s="53">
        <v>27</v>
      </c>
      <c r="H9" s="53">
        <v>23</v>
      </c>
      <c r="I9" s="127">
        <f t="shared" si="1"/>
        <v>4</v>
      </c>
      <c r="J9" s="51">
        <f t="shared" si="2"/>
        <v>13</v>
      </c>
      <c r="K9" s="13" t="s">
        <v>87</v>
      </c>
    </row>
    <row r="10" spans="1:11" ht="16.5" customHeight="1">
      <c r="A10" s="51">
        <v>6</v>
      </c>
      <c r="B10" s="52" t="s">
        <v>80</v>
      </c>
      <c r="C10" s="54">
        <f t="shared" si="0"/>
        <v>7</v>
      </c>
      <c r="D10" s="53">
        <v>3</v>
      </c>
      <c r="E10" s="53">
        <v>2</v>
      </c>
      <c r="F10" s="53">
        <v>2</v>
      </c>
      <c r="G10" s="53">
        <v>17</v>
      </c>
      <c r="H10" s="53">
        <v>15</v>
      </c>
      <c r="I10" s="127">
        <f t="shared" si="1"/>
        <v>2</v>
      </c>
      <c r="J10" s="51">
        <f t="shared" si="2"/>
        <v>11</v>
      </c>
      <c r="K10" s="13" t="s">
        <v>106</v>
      </c>
    </row>
    <row r="11" spans="1:11" ht="16.5" customHeight="1">
      <c r="A11" s="51">
        <v>7</v>
      </c>
      <c r="B11" s="52" t="s">
        <v>74</v>
      </c>
      <c r="C11" s="54">
        <f t="shared" si="0"/>
        <v>7</v>
      </c>
      <c r="D11" s="53">
        <v>3</v>
      </c>
      <c r="E11" s="53">
        <v>0</v>
      </c>
      <c r="F11" s="53">
        <v>4</v>
      </c>
      <c r="G11" s="53">
        <v>21</v>
      </c>
      <c r="H11" s="53">
        <v>27</v>
      </c>
      <c r="I11" s="127">
        <f t="shared" si="1"/>
        <v>-6</v>
      </c>
      <c r="J11" s="51">
        <f t="shared" si="2"/>
        <v>9</v>
      </c>
      <c r="K11" s="13" t="s">
        <v>165</v>
      </c>
    </row>
    <row r="12" spans="1:11" ht="16.5" customHeight="1">
      <c r="A12" s="51">
        <v>8</v>
      </c>
      <c r="B12" s="52" t="s">
        <v>76</v>
      </c>
      <c r="C12" s="54">
        <f t="shared" si="0"/>
        <v>7</v>
      </c>
      <c r="D12" s="53">
        <v>2</v>
      </c>
      <c r="E12" s="53">
        <v>0</v>
      </c>
      <c r="F12" s="53">
        <v>5</v>
      </c>
      <c r="G12" s="53">
        <v>18</v>
      </c>
      <c r="H12" s="53">
        <v>16</v>
      </c>
      <c r="I12" s="127">
        <f t="shared" si="1"/>
        <v>2</v>
      </c>
      <c r="J12" s="51">
        <f t="shared" si="2"/>
        <v>6</v>
      </c>
      <c r="K12" s="13" t="s">
        <v>118</v>
      </c>
    </row>
    <row r="13" spans="1:11" ht="16.5" customHeight="1">
      <c r="A13" s="51">
        <v>9</v>
      </c>
      <c r="B13" s="52" t="s">
        <v>81</v>
      </c>
      <c r="C13" s="54">
        <f t="shared" si="0"/>
        <v>7</v>
      </c>
      <c r="D13" s="53">
        <v>2</v>
      </c>
      <c r="E13" s="53">
        <v>0</v>
      </c>
      <c r="F13" s="53">
        <v>5</v>
      </c>
      <c r="G13" s="53">
        <v>15</v>
      </c>
      <c r="H13" s="53">
        <v>17</v>
      </c>
      <c r="I13" s="127">
        <f t="shared" si="1"/>
        <v>-2</v>
      </c>
      <c r="J13" s="51">
        <f t="shared" si="2"/>
        <v>6</v>
      </c>
      <c r="K13" s="13" t="s">
        <v>100</v>
      </c>
    </row>
    <row r="14" spans="1:11" ht="16.5" customHeight="1">
      <c r="A14" s="51">
        <v>10</v>
      </c>
      <c r="B14" s="52" t="s">
        <v>83</v>
      </c>
      <c r="C14" s="54">
        <f t="shared" si="0"/>
        <v>7</v>
      </c>
      <c r="D14" s="53">
        <v>2</v>
      </c>
      <c r="E14" s="53">
        <v>0</v>
      </c>
      <c r="F14" s="53">
        <v>5</v>
      </c>
      <c r="G14" s="53">
        <v>19</v>
      </c>
      <c r="H14" s="53">
        <v>44</v>
      </c>
      <c r="I14" s="127">
        <f t="shared" si="1"/>
        <v>-25</v>
      </c>
      <c r="J14" s="51">
        <f t="shared" si="2"/>
        <v>6</v>
      </c>
      <c r="K14" s="13" t="s">
        <v>166</v>
      </c>
    </row>
    <row r="15" spans="1:11" ht="16.5" customHeight="1">
      <c r="A15" s="33">
        <v>11</v>
      </c>
      <c r="B15" s="34" t="s">
        <v>168</v>
      </c>
      <c r="C15" s="38">
        <f>SUM(D15:F15)</f>
        <v>7</v>
      </c>
      <c r="D15" s="36">
        <v>1</v>
      </c>
      <c r="E15" s="36">
        <v>0</v>
      </c>
      <c r="F15" s="36">
        <v>6</v>
      </c>
      <c r="G15" s="36">
        <v>5</v>
      </c>
      <c r="H15" s="36">
        <v>28</v>
      </c>
      <c r="I15" s="128">
        <f>G15-H15</f>
        <v>-23</v>
      </c>
      <c r="J15" s="33">
        <f>D15*3+E15</f>
        <v>3</v>
      </c>
      <c r="K15" s="13" t="s">
        <v>101</v>
      </c>
    </row>
    <row r="16" spans="1:11" ht="16.5" customHeight="1" thickBot="1">
      <c r="A16" s="39">
        <v>12</v>
      </c>
      <c r="B16" s="40" t="s">
        <v>82</v>
      </c>
      <c r="C16" s="44">
        <f>SUM(D16:F16)</f>
        <v>7</v>
      </c>
      <c r="D16" s="42">
        <v>0</v>
      </c>
      <c r="E16" s="42">
        <v>1</v>
      </c>
      <c r="F16" s="42">
        <v>6</v>
      </c>
      <c r="G16" s="147">
        <v>13</v>
      </c>
      <c r="H16" s="42">
        <v>46</v>
      </c>
      <c r="I16" s="129">
        <f>G16-H16</f>
        <v>-33</v>
      </c>
      <c r="J16" s="39">
        <f>D16*3+E16</f>
        <v>1</v>
      </c>
      <c r="K16" s="13" t="s">
        <v>167</v>
      </c>
    </row>
    <row r="17" spans="3:10" ht="12.75">
      <c r="C17" s="50">
        <f>SUM(C$5:C$16)</f>
        <v>84</v>
      </c>
      <c r="D17" s="50">
        <f aca="true" t="shared" si="3" ref="D17:I17">SUM(D$5:D$16)</f>
        <v>38</v>
      </c>
      <c r="E17" s="50">
        <f t="shared" si="3"/>
        <v>8</v>
      </c>
      <c r="F17" s="50">
        <f t="shared" si="3"/>
        <v>38</v>
      </c>
      <c r="G17" s="50">
        <f t="shared" si="3"/>
        <v>254</v>
      </c>
      <c r="H17" s="50">
        <f t="shared" si="3"/>
        <v>254</v>
      </c>
      <c r="I17" s="50">
        <f t="shared" si="3"/>
        <v>0</v>
      </c>
      <c r="J17" s="55">
        <f>D17*3+E17</f>
        <v>122</v>
      </c>
    </row>
    <row r="20" spans="2:3" ht="12.75">
      <c r="B20" t="s">
        <v>25</v>
      </c>
      <c r="C20" s="1">
        <f>G17-'тур 6'!C22</f>
        <v>35</v>
      </c>
    </row>
    <row r="21" spans="2:3" ht="12.75">
      <c r="B21" t="s">
        <v>24</v>
      </c>
      <c r="C21" s="1">
        <f>C20/6</f>
        <v>5.833333333333333</v>
      </c>
    </row>
    <row r="22" spans="2:3" ht="12.75">
      <c r="B22" t="s">
        <v>26</v>
      </c>
      <c r="C22" s="1">
        <f>G17</f>
        <v>254</v>
      </c>
    </row>
    <row r="23" spans="2:3" ht="12.75">
      <c r="B23" t="s">
        <v>24</v>
      </c>
      <c r="C23" s="1">
        <f>C22*2/C17</f>
        <v>6.0476190476190474</v>
      </c>
    </row>
    <row r="26" ht="13.5" thickBot="1"/>
    <row r="27" spans="3:14" ht="13.5" thickBot="1">
      <c r="C27" s="90">
        <v>1</v>
      </c>
      <c r="D27" s="90">
        <v>2</v>
      </c>
      <c r="E27" s="90">
        <v>3</v>
      </c>
      <c r="F27" s="90">
        <v>4</v>
      </c>
      <c r="G27" s="90">
        <v>5</v>
      </c>
      <c r="H27" s="90">
        <v>6</v>
      </c>
      <c r="I27" s="90">
        <v>7</v>
      </c>
      <c r="J27" s="90">
        <v>8</v>
      </c>
      <c r="K27" s="90">
        <v>9</v>
      </c>
      <c r="L27" s="90">
        <v>10</v>
      </c>
      <c r="M27" s="90">
        <v>11</v>
      </c>
      <c r="N27" s="90">
        <v>12</v>
      </c>
    </row>
    <row r="28" spans="1:14" ht="14.25">
      <c r="A28" s="89">
        <v>1</v>
      </c>
      <c r="B28" s="85" t="s">
        <v>74</v>
      </c>
      <c r="C28" s="24"/>
      <c r="D28" s="78"/>
      <c r="E28" s="78"/>
      <c r="F28" s="78"/>
      <c r="G28" s="78"/>
      <c r="H28" s="78" t="s">
        <v>106</v>
      </c>
      <c r="I28" s="78"/>
      <c r="J28" s="78" t="s">
        <v>119</v>
      </c>
      <c r="K28" s="78" t="s">
        <v>108</v>
      </c>
      <c r="L28" s="78"/>
      <c r="M28" s="78"/>
      <c r="N28" s="78"/>
    </row>
    <row r="29" spans="1:14" ht="14.25">
      <c r="A29" s="51">
        <v>2</v>
      </c>
      <c r="B29" s="52" t="s">
        <v>75</v>
      </c>
      <c r="C29" s="80" t="s">
        <v>164</v>
      </c>
      <c r="D29" s="25"/>
      <c r="E29" s="26" t="s">
        <v>101</v>
      </c>
      <c r="F29" s="26"/>
      <c r="G29" s="26"/>
      <c r="H29" s="79"/>
      <c r="I29" s="26" t="s">
        <v>101</v>
      </c>
      <c r="J29" s="26"/>
      <c r="K29" s="26"/>
      <c r="L29" s="79"/>
      <c r="M29" s="79"/>
      <c r="N29" s="79"/>
    </row>
    <row r="30" spans="1:14" ht="14.25">
      <c r="A30" s="51">
        <v>3</v>
      </c>
      <c r="B30" s="52" t="s">
        <v>76</v>
      </c>
      <c r="C30" s="80" t="s">
        <v>98</v>
      </c>
      <c r="D30" s="26"/>
      <c r="E30" s="25"/>
      <c r="F30" s="26" t="s">
        <v>55</v>
      </c>
      <c r="G30" s="26"/>
      <c r="H30" s="79"/>
      <c r="I30" s="26"/>
      <c r="J30" s="26" t="s">
        <v>55</v>
      </c>
      <c r="K30" s="79"/>
      <c r="L30" s="79"/>
      <c r="M30" s="26"/>
      <c r="N30" s="26"/>
    </row>
    <row r="31" spans="1:14" ht="14.25">
      <c r="A31" s="51">
        <v>4</v>
      </c>
      <c r="B31" s="52" t="s">
        <v>77</v>
      </c>
      <c r="C31" s="80"/>
      <c r="D31" s="26"/>
      <c r="E31" s="26"/>
      <c r="F31" s="25"/>
      <c r="G31" s="26"/>
      <c r="H31" s="79" t="s">
        <v>87</v>
      </c>
      <c r="I31" s="26"/>
      <c r="J31" s="26"/>
      <c r="K31" s="26" t="s">
        <v>112</v>
      </c>
      <c r="L31" s="79"/>
      <c r="M31" s="26"/>
      <c r="N31" s="26" t="s">
        <v>94</v>
      </c>
    </row>
    <row r="32" spans="1:14" ht="14.25">
      <c r="A32" s="51">
        <v>5</v>
      </c>
      <c r="B32" s="52" t="s">
        <v>78</v>
      </c>
      <c r="C32" s="80"/>
      <c r="D32" s="26"/>
      <c r="E32" s="26" t="s">
        <v>119</v>
      </c>
      <c r="F32" s="26"/>
      <c r="G32" s="25"/>
      <c r="H32" s="79"/>
      <c r="I32" s="26" t="s">
        <v>87</v>
      </c>
      <c r="J32" s="26" t="s">
        <v>71</v>
      </c>
      <c r="K32" s="26"/>
      <c r="L32" s="79"/>
      <c r="M32" s="26" t="s">
        <v>93</v>
      </c>
      <c r="N32" s="26"/>
    </row>
    <row r="33" spans="1:14" ht="14.25">
      <c r="A33" s="51">
        <v>6</v>
      </c>
      <c r="B33" s="52" t="s">
        <v>79</v>
      </c>
      <c r="C33" s="80"/>
      <c r="D33" s="79" t="s">
        <v>22</v>
      </c>
      <c r="E33" s="79" t="s">
        <v>107</v>
      </c>
      <c r="F33" s="79"/>
      <c r="G33" s="79"/>
      <c r="H33" s="25"/>
      <c r="I33" s="79"/>
      <c r="J33" s="79" t="s">
        <v>101</v>
      </c>
      <c r="K33" s="79"/>
      <c r="L33" s="79"/>
      <c r="M33" s="79"/>
      <c r="N33" s="79"/>
    </row>
    <row r="34" spans="1:14" ht="14.25">
      <c r="A34" s="51">
        <v>7</v>
      </c>
      <c r="B34" s="52" t="s">
        <v>80</v>
      </c>
      <c r="C34" s="80" t="s">
        <v>28</v>
      </c>
      <c r="D34" s="26"/>
      <c r="E34" s="26"/>
      <c r="F34" s="26" t="s">
        <v>97</v>
      </c>
      <c r="G34" s="26"/>
      <c r="H34" s="79" t="s">
        <v>87</v>
      </c>
      <c r="I34" s="25"/>
      <c r="J34" s="26"/>
      <c r="K34" s="26"/>
      <c r="L34" s="79" t="s">
        <v>116</v>
      </c>
      <c r="M34" s="26"/>
      <c r="N34" s="26"/>
    </row>
    <row r="35" spans="1:14" ht="14.25">
      <c r="A35" s="51">
        <v>8</v>
      </c>
      <c r="B35" s="52" t="s">
        <v>81</v>
      </c>
      <c r="C35" s="80"/>
      <c r="D35" s="26"/>
      <c r="E35" s="26"/>
      <c r="F35" s="26"/>
      <c r="G35" s="26"/>
      <c r="H35" s="79"/>
      <c r="I35" s="26"/>
      <c r="J35" s="25"/>
      <c r="K35" s="26"/>
      <c r="L35" s="79" t="s">
        <v>110</v>
      </c>
      <c r="M35" s="26" t="s">
        <v>115</v>
      </c>
      <c r="N35" s="26" t="s">
        <v>100</v>
      </c>
    </row>
    <row r="36" spans="1:14" ht="14.25">
      <c r="A36" s="51">
        <v>9</v>
      </c>
      <c r="B36" s="52" t="s">
        <v>82</v>
      </c>
      <c r="C36" s="80"/>
      <c r="D36" s="26" t="s">
        <v>91</v>
      </c>
      <c r="E36" s="26" t="s">
        <v>21</v>
      </c>
      <c r="F36" s="26"/>
      <c r="G36" s="26" t="s">
        <v>105</v>
      </c>
      <c r="H36" s="79" t="s">
        <v>90</v>
      </c>
      <c r="I36" s="26"/>
      <c r="J36" s="26"/>
      <c r="K36" s="25"/>
      <c r="L36" s="79"/>
      <c r="M36" s="26"/>
      <c r="N36" s="26"/>
    </row>
    <row r="37" spans="1:14" ht="14.25">
      <c r="A37" s="51">
        <v>10</v>
      </c>
      <c r="B37" s="52" t="s">
        <v>83</v>
      </c>
      <c r="C37" s="80"/>
      <c r="D37" s="79"/>
      <c r="E37" s="79"/>
      <c r="F37" s="79" t="s">
        <v>21</v>
      </c>
      <c r="G37" s="79" t="s">
        <v>88</v>
      </c>
      <c r="H37" s="79"/>
      <c r="I37" s="79"/>
      <c r="J37" s="79"/>
      <c r="K37" s="79" t="s">
        <v>166</v>
      </c>
      <c r="L37" s="25"/>
      <c r="M37" s="79"/>
      <c r="N37" s="79" t="s">
        <v>104</v>
      </c>
    </row>
    <row r="38" spans="1:14" ht="14.25">
      <c r="A38" s="51">
        <v>11</v>
      </c>
      <c r="B38" s="52" t="s">
        <v>84</v>
      </c>
      <c r="C38" s="80"/>
      <c r="D38" s="79" t="s">
        <v>72</v>
      </c>
      <c r="E38" s="26"/>
      <c r="F38" s="26" t="s">
        <v>92</v>
      </c>
      <c r="G38" s="26"/>
      <c r="H38" s="79"/>
      <c r="I38" s="26" t="s">
        <v>107</v>
      </c>
      <c r="J38" s="26"/>
      <c r="K38" s="26"/>
      <c r="L38" s="79" t="s">
        <v>103</v>
      </c>
      <c r="M38" s="25"/>
      <c r="N38" s="26"/>
    </row>
    <row r="39" spans="1:14" ht="15" thickBot="1">
      <c r="A39" s="51">
        <v>12</v>
      </c>
      <c r="B39" s="86" t="s">
        <v>168</v>
      </c>
      <c r="C39" s="80" t="s">
        <v>72</v>
      </c>
      <c r="D39" s="79" t="s">
        <v>23</v>
      </c>
      <c r="E39" s="26"/>
      <c r="F39" s="26"/>
      <c r="G39" s="26" t="s">
        <v>105</v>
      </c>
      <c r="H39" s="79"/>
      <c r="I39" s="26"/>
      <c r="J39" s="26"/>
      <c r="K39" s="26"/>
      <c r="L39" s="79"/>
      <c r="M39" s="26" t="s">
        <v>105</v>
      </c>
      <c r="N39" s="25"/>
    </row>
    <row r="40" ht="12.75">
      <c r="M40" s="91"/>
    </row>
  </sheetData>
  <sheetProtection password="C66D" sheet="1" objects="1" scenarios="1" autoFilter="0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0"/>
  <sheetViews>
    <sheetView workbookViewId="0" topLeftCell="A1">
      <selection activeCell="O12" sqref="O12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9" width="5.00390625" style="1" customWidth="1"/>
    <col min="10" max="10" width="4.75390625" style="1" customWidth="1"/>
    <col min="11" max="18" width="4.75390625" style="0" customWidth="1"/>
  </cols>
  <sheetData>
    <row r="3" ht="13.5" thickBot="1"/>
    <row r="4" spans="1:10" ht="16.5" customHeight="1">
      <c r="A4" s="148"/>
      <c r="B4" s="131"/>
      <c r="C4" s="145" t="s">
        <v>0</v>
      </c>
      <c r="D4" s="133" t="s">
        <v>1</v>
      </c>
      <c r="E4" s="133" t="s">
        <v>2</v>
      </c>
      <c r="F4" s="133" t="s">
        <v>3</v>
      </c>
      <c r="G4" s="133" t="s">
        <v>4</v>
      </c>
      <c r="H4" s="133" t="s">
        <v>5</v>
      </c>
      <c r="I4" s="146" t="s">
        <v>6</v>
      </c>
      <c r="J4" s="135" t="s">
        <v>7</v>
      </c>
    </row>
    <row r="5" spans="1:11" ht="16.5" customHeight="1">
      <c r="A5" s="27">
        <v>1</v>
      </c>
      <c r="B5" s="28" t="s">
        <v>78</v>
      </c>
      <c r="C5" s="32">
        <f aca="true" t="shared" si="0" ref="C5:C16">SUM(D5:F5)</f>
        <v>8</v>
      </c>
      <c r="D5" s="30">
        <v>7</v>
      </c>
      <c r="E5" s="30">
        <v>1</v>
      </c>
      <c r="F5" s="30">
        <v>0</v>
      </c>
      <c r="G5" s="139">
        <v>43</v>
      </c>
      <c r="H5" s="30">
        <v>9</v>
      </c>
      <c r="I5" s="125">
        <f aca="true" t="shared" si="1" ref="I5:I16">G5-H5</f>
        <v>34</v>
      </c>
      <c r="J5" s="27">
        <f aca="true" t="shared" si="2" ref="J5:J17">D5*3+E5</f>
        <v>22</v>
      </c>
      <c r="K5" s="13" t="s">
        <v>56</v>
      </c>
    </row>
    <row r="6" spans="1:11" ht="16.5" customHeight="1">
      <c r="A6" s="27">
        <v>2</v>
      </c>
      <c r="B6" s="28" t="s">
        <v>75</v>
      </c>
      <c r="C6" s="32">
        <f t="shared" si="0"/>
        <v>8</v>
      </c>
      <c r="D6" s="30">
        <v>7</v>
      </c>
      <c r="E6" s="30">
        <v>0</v>
      </c>
      <c r="F6" s="30">
        <v>1</v>
      </c>
      <c r="G6" s="30">
        <v>36</v>
      </c>
      <c r="H6" s="30">
        <v>9</v>
      </c>
      <c r="I6" s="125">
        <f t="shared" si="1"/>
        <v>27</v>
      </c>
      <c r="J6" s="27">
        <f t="shared" si="2"/>
        <v>21</v>
      </c>
      <c r="K6" s="13" t="s">
        <v>182</v>
      </c>
    </row>
    <row r="7" spans="1:11" ht="16.5" customHeight="1">
      <c r="A7" s="51">
        <v>3</v>
      </c>
      <c r="B7" s="52" t="s">
        <v>77</v>
      </c>
      <c r="C7" s="54">
        <f t="shared" si="0"/>
        <v>8</v>
      </c>
      <c r="D7" s="53">
        <v>5</v>
      </c>
      <c r="E7" s="53">
        <v>1</v>
      </c>
      <c r="F7" s="53">
        <v>2</v>
      </c>
      <c r="G7" s="53">
        <v>36</v>
      </c>
      <c r="H7" s="53">
        <v>25</v>
      </c>
      <c r="I7" s="127">
        <f t="shared" si="1"/>
        <v>11</v>
      </c>
      <c r="J7" s="51">
        <f>D7*3+E7</f>
        <v>16</v>
      </c>
      <c r="K7" s="13" t="s">
        <v>185</v>
      </c>
    </row>
    <row r="8" spans="1:11" ht="16.5" customHeight="1">
      <c r="A8" s="51">
        <v>4</v>
      </c>
      <c r="B8" s="52" t="s">
        <v>84</v>
      </c>
      <c r="C8" s="54">
        <f t="shared" si="0"/>
        <v>7</v>
      </c>
      <c r="D8" s="53">
        <v>5</v>
      </c>
      <c r="E8" s="53">
        <v>0</v>
      </c>
      <c r="F8" s="53">
        <v>2</v>
      </c>
      <c r="G8" s="53">
        <v>31</v>
      </c>
      <c r="H8" s="53">
        <v>14</v>
      </c>
      <c r="I8" s="127">
        <f t="shared" si="1"/>
        <v>17</v>
      </c>
      <c r="J8" s="51">
        <f>D8*3+E8</f>
        <v>15</v>
      </c>
      <c r="K8" s="13"/>
    </row>
    <row r="9" spans="1:11" ht="16.5" customHeight="1">
      <c r="A9" s="51">
        <v>5</v>
      </c>
      <c r="B9" s="52" t="s">
        <v>79</v>
      </c>
      <c r="C9" s="54">
        <f t="shared" si="0"/>
        <v>8</v>
      </c>
      <c r="D9" s="53">
        <v>4</v>
      </c>
      <c r="E9" s="53">
        <v>3</v>
      </c>
      <c r="F9" s="53">
        <v>1</v>
      </c>
      <c r="G9" s="53">
        <v>19</v>
      </c>
      <c r="H9" s="53">
        <v>13</v>
      </c>
      <c r="I9" s="127">
        <f t="shared" si="1"/>
        <v>6</v>
      </c>
      <c r="J9" s="51">
        <f>D9*3+E9</f>
        <v>15</v>
      </c>
      <c r="K9" s="13" t="s">
        <v>55</v>
      </c>
    </row>
    <row r="10" spans="1:11" ht="16.5" customHeight="1">
      <c r="A10" s="51">
        <v>6</v>
      </c>
      <c r="B10" s="52" t="s">
        <v>80</v>
      </c>
      <c r="C10" s="54">
        <f t="shared" si="0"/>
        <v>8</v>
      </c>
      <c r="D10" s="53">
        <v>4</v>
      </c>
      <c r="E10" s="53">
        <v>2</v>
      </c>
      <c r="F10" s="53">
        <v>2</v>
      </c>
      <c r="G10" s="53">
        <v>21</v>
      </c>
      <c r="H10" s="53">
        <v>15</v>
      </c>
      <c r="I10" s="127">
        <f t="shared" si="1"/>
        <v>6</v>
      </c>
      <c r="J10" s="51">
        <f t="shared" si="2"/>
        <v>14</v>
      </c>
      <c r="K10" s="13" t="s">
        <v>22</v>
      </c>
    </row>
    <row r="11" spans="1:11" ht="16.5" customHeight="1">
      <c r="A11" s="51">
        <v>7</v>
      </c>
      <c r="B11" s="52" t="s">
        <v>74</v>
      </c>
      <c r="C11" s="54">
        <f t="shared" si="0"/>
        <v>8</v>
      </c>
      <c r="D11" s="53">
        <v>3</v>
      </c>
      <c r="E11" s="53">
        <v>0</v>
      </c>
      <c r="F11" s="53">
        <v>5</v>
      </c>
      <c r="G11" s="53">
        <v>23</v>
      </c>
      <c r="H11" s="53">
        <v>36</v>
      </c>
      <c r="I11" s="127">
        <f t="shared" si="1"/>
        <v>-13</v>
      </c>
      <c r="J11" s="51">
        <f>D11*3+E11</f>
        <v>9</v>
      </c>
      <c r="K11" s="13" t="s">
        <v>184</v>
      </c>
    </row>
    <row r="12" spans="1:11" ht="16.5" customHeight="1">
      <c r="A12" s="51">
        <v>8</v>
      </c>
      <c r="B12" s="52" t="s">
        <v>83</v>
      </c>
      <c r="C12" s="54">
        <f t="shared" si="0"/>
        <v>8</v>
      </c>
      <c r="D12" s="53">
        <v>3</v>
      </c>
      <c r="E12" s="53">
        <v>0</v>
      </c>
      <c r="F12" s="53">
        <v>5</v>
      </c>
      <c r="G12" s="53">
        <v>22</v>
      </c>
      <c r="H12" s="53">
        <v>46</v>
      </c>
      <c r="I12" s="127">
        <f t="shared" si="1"/>
        <v>-24</v>
      </c>
      <c r="J12" s="51">
        <f>D12*3+E12</f>
        <v>9</v>
      </c>
      <c r="K12" s="13" t="s">
        <v>94</v>
      </c>
    </row>
    <row r="13" spans="1:11" ht="16.5" customHeight="1">
      <c r="A13" s="51">
        <v>9</v>
      </c>
      <c r="B13" s="52" t="s">
        <v>76</v>
      </c>
      <c r="C13" s="54">
        <f t="shared" si="0"/>
        <v>8</v>
      </c>
      <c r="D13" s="53">
        <v>2</v>
      </c>
      <c r="E13" s="53">
        <v>0</v>
      </c>
      <c r="F13" s="53">
        <v>6</v>
      </c>
      <c r="G13" s="53">
        <v>20</v>
      </c>
      <c r="H13" s="53">
        <v>19</v>
      </c>
      <c r="I13" s="127">
        <f t="shared" si="1"/>
        <v>1</v>
      </c>
      <c r="J13" s="51">
        <f>D13*3+E13</f>
        <v>6</v>
      </c>
      <c r="K13" s="13" t="s">
        <v>95</v>
      </c>
    </row>
    <row r="14" spans="1:11" ht="16.5" customHeight="1">
      <c r="A14" s="51">
        <v>10</v>
      </c>
      <c r="B14" s="52" t="s">
        <v>81</v>
      </c>
      <c r="C14" s="54">
        <f t="shared" si="0"/>
        <v>8</v>
      </c>
      <c r="D14" s="53">
        <v>2</v>
      </c>
      <c r="E14" s="53">
        <v>0</v>
      </c>
      <c r="F14" s="53">
        <v>6</v>
      </c>
      <c r="G14" s="53">
        <v>16</v>
      </c>
      <c r="H14" s="53">
        <v>21</v>
      </c>
      <c r="I14" s="127">
        <f t="shared" si="1"/>
        <v>-5</v>
      </c>
      <c r="J14" s="51">
        <f>D14*3+E14</f>
        <v>6</v>
      </c>
      <c r="K14" s="13" t="s">
        <v>183</v>
      </c>
    </row>
    <row r="15" spans="1:11" ht="16.5" customHeight="1">
      <c r="A15" s="33">
        <v>11</v>
      </c>
      <c r="B15" s="34" t="s">
        <v>168</v>
      </c>
      <c r="C15" s="38">
        <f t="shared" si="0"/>
        <v>8</v>
      </c>
      <c r="D15" s="36">
        <v>1</v>
      </c>
      <c r="E15" s="36">
        <v>0</v>
      </c>
      <c r="F15" s="36">
        <v>7</v>
      </c>
      <c r="G15" s="36">
        <v>5</v>
      </c>
      <c r="H15" s="36">
        <v>32</v>
      </c>
      <c r="I15" s="128">
        <f t="shared" si="1"/>
        <v>-27</v>
      </c>
      <c r="J15" s="33">
        <f t="shared" si="2"/>
        <v>3</v>
      </c>
      <c r="K15" s="13" t="s">
        <v>23</v>
      </c>
    </row>
    <row r="16" spans="1:11" ht="16.5" customHeight="1" thickBot="1">
      <c r="A16" s="39">
        <v>12</v>
      </c>
      <c r="B16" s="40" t="s">
        <v>82</v>
      </c>
      <c r="C16" s="44">
        <f t="shared" si="0"/>
        <v>7</v>
      </c>
      <c r="D16" s="42">
        <v>0</v>
      </c>
      <c r="E16" s="42">
        <v>1</v>
      </c>
      <c r="F16" s="42">
        <v>6</v>
      </c>
      <c r="G16" s="147">
        <v>13</v>
      </c>
      <c r="H16" s="42">
        <v>46</v>
      </c>
      <c r="I16" s="129">
        <f t="shared" si="1"/>
        <v>-33</v>
      </c>
      <c r="J16" s="39">
        <f t="shared" si="2"/>
        <v>1</v>
      </c>
      <c r="K16" s="13"/>
    </row>
    <row r="17" spans="3:10" ht="12.75">
      <c r="C17" s="50">
        <f aca="true" t="shared" si="3" ref="C17:I17">SUM(C$5:C$16)</f>
        <v>94</v>
      </c>
      <c r="D17" s="50">
        <f t="shared" si="3"/>
        <v>43</v>
      </c>
      <c r="E17" s="50">
        <f t="shared" si="3"/>
        <v>8</v>
      </c>
      <c r="F17" s="50">
        <f t="shared" si="3"/>
        <v>43</v>
      </c>
      <c r="G17" s="50">
        <f t="shared" si="3"/>
        <v>285</v>
      </c>
      <c r="H17" s="50">
        <f t="shared" si="3"/>
        <v>285</v>
      </c>
      <c r="I17" s="50">
        <f t="shared" si="3"/>
        <v>0</v>
      </c>
      <c r="J17" s="55">
        <f t="shared" si="2"/>
        <v>137</v>
      </c>
    </row>
    <row r="20" spans="2:3" ht="12.75">
      <c r="B20" t="s">
        <v>25</v>
      </c>
      <c r="C20" s="1">
        <f>G17-'тур 7'!C22</f>
        <v>31</v>
      </c>
    </row>
    <row r="21" spans="2:3" ht="12.75">
      <c r="B21" t="s">
        <v>24</v>
      </c>
      <c r="C21" s="1">
        <f>C20/5</f>
        <v>6.2</v>
      </c>
    </row>
    <row r="22" spans="2:3" ht="12.75">
      <c r="B22" t="s">
        <v>26</v>
      </c>
      <c r="C22" s="1">
        <f>G17</f>
        <v>285</v>
      </c>
    </row>
    <row r="23" spans="2:3" ht="12.75">
      <c r="B23" t="s">
        <v>24</v>
      </c>
      <c r="C23" s="1">
        <f>C22*2/C17</f>
        <v>6.0638297872340425</v>
      </c>
    </row>
    <row r="26" ht="13.5" thickBot="1"/>
    <row r="27" spans="3:14" ht="13.5" thickBot="1">
      <c r="C27" s="90">
        <v>1</v>
      </c>
      <c r="D27" s="90">
        <v>2</v>
      </c>
      <c r="E27" s="90">
        <v>3</v>
      </c>
      <c r="F27" s="90">
        <v>4</v>
      </c>
      <c r="G27" s="90">
        <v>5</v>
      </c>
      <c r="H27" s="90">
        <v>6</v>
      </c>
      <c r="I27" s="90">
        <v>7</v>
      </c>
      <c r="J27" s="90">
        <v>8</v>
      </c>
      <c r="K27" s="90">
        <v>9</v>
      </c>
      <c r="L27" s="90">
        <v>10</v>
      </c>
      <c r="M27" s="90">
        <v>11</v>
      </c>
      <c r="N27" s="90">
        <v>12</v>
      </c>
    </row>
    <row r="28" spans="1:14" ht="14.25">
      <c r="A28" s="89">
        <v>1</v>
      </c>
      <c r="B28" s="85" t="s">
        <v>74</v>
      </c>
      <c r="C28" s="24"/>
      <c r="D28" s="78"/>
      <c r="E28" s="78"/>
      <c r="F28" s="78" t="s">
        <v>184</v>
      </c>
      <c r="G28" s="78"/>
      <c r="H28" s="78" t="s">
        <v>106</v>
      </c>
      <c r="I28" s="78"/>
      <c r="J28" s="78" t="s">
        <v>119</v>
      </c>
      <c r="K28" s="78" t="s">
        <v>108</v>
      </c>
      <c r="L28" s="78"/>
      <c r="M28" s="78"/>
      <c r="N28" s="78"/>
    </row>
    <row r="29" spans="1:14" ht="14.25">
      <c r="A29" s="51">
        <v>2</v>
      </c>
      <c r="B29" s="52" t="s">
        <v>75</v>
      </c>
      <c r="C29" s="80" t="s">
        <v>164</v>
      </c>
      <c r="D29" s="25"/>
      <c r="E29" s="26" t="s">
        <v>101</v>
      </c>
      <c r="F29" s="26"/>
      <c r="G29" s="26"/>
      <c r="H29" s="79"/>
      <c r="I29" s="26" t="s">
        <v>101</v>
      </c>
      <c r="J29" s="26" t="s">
        <v>182</v>
      </c>
      <c r="K29" s="26"/>
      <c r="L29" s="79"/>
      <c r="M29" s="79"/>
      <c r="N29" s="79"/>
    </row>
    <row r="30" spans="1:14" ht="14.25">
      <c r="A30" s="51">
        <v>3</v>
      </c>
      <c r="B30" s="52" t="s">
        <v>76</v>
      </c>
      <c r="C30" s="80" t="s">
        <v>98</v>
      </c>
      <c r="D30" s="26"/>
      <c r="E30" s="25"/>
      <c r="F30" s="26" t="s">
        <v>55</v>
      </c>
      <c r="G30" s="26"/>
      <c r="H30" s="79"/>
      <c r="I30" s="26"/>
      <c r="J30" s="26" t="s">
        <v>55</v>
      </c>
      <c r="K30" s="79"/>
      <c r="L30" s="79" t="s">
        <v>95</v>
      </c>
      <c r="M30" s="26"/>
      <c r="N30" s="26"/>
    </row>
    <row r="31" spans="1:14" ht="14.25">
      <c r="A31" s="51">
        <v>4</v>
      </c>
      <c r="B31" s="52" t="s">
        <v>77</v>
      </c>
      <c r="C31" s="80"/>
      <c r="D31" s="26"/>
      <c r="E31" s="26"/>
      <c r="F31" s="25"/>
      <c r="G31" s="26"/>
      <c r="H31" s="79" t="s">
        <v>87</v>
      </c>
      <c r="I31" s="26"/>
      <c r="J31" s="26"/>
      <c r="K31" s="26" t="s">
        <v>112</v>
      </c>
      <c r="L31" s="79"/>
      <c r="M31" s="26"/>
      <c r="N31" s="26" t="s">
        <v>94</v>
      </c>
    </row>
    <row r="32" spans="1:14" ht="14.25">
      <c r="A32" s="51">
        <v>5</v>
      </c>
      <c r="B32" s="52" t="s">
        <v>78</v>
      </c>
      <c r="C32" s="80"/>
      <c r="D32" s="26"/>
      <c r="E32" s="26" t="s">
        <v>119</v>
      </c>
      <c r="F32" s="26"/>
      <c r="G32" s="25"/>
      <c r="H32" s="79"/>
      <c r="I32" s="26" t="s">
        <v>87</v>
      </c>
      <c r="J32" s="26" t="s">
        <v>71</v>
      </c>
      <c r="K32" s="26"/>
      <c r="L32" s="79"/>
      <c r="M32" s="26" t="s">
        <v>93</v>
      </c>
      <c r="N32" s="26"/>
    </row>
    <row r="33" spans="1:14" ht="14.25">
      <c r="A33" s="51">
        <v>6</v>
      </c>
      <c r="B33" s="52" t="s">
        <v>79</v>
      </c>
      <c r="C33" s="80"/>
      <c r="D33" s="79" t="s">
        <v>22</v>
      </c>
      <c r="E33" s="79" t="s">
        <v>107</v>
      </c>
      <c r="F33" s="79"/>
      <c r="G33" s="79" t="s">
        <v>55</v>
      </c>
      <c r="H33" s="25"/>
      <c r="I33" s="79"/>
      <c r="J33" s="79" t="s">
        <v>101</v>
      </c>
      <c r="K33" s="79"/>
      <c r="L33" s="79"/>
      <c r="M33" s="79"/>
      <c r="N33" s="79"/>
    </row>
    <row r="34" spans="1:14" ht="14.25">
      <c r="A34" s="51">
        <v>7</v>
      </c>
      <c r="B34" s="52" t="s">
        <v>80</v>
      </c>
      <c r="C34" s="80" t="s">
        <v>28</v>
      </c>
      <c r="D34" s="26"/>
      <c r="E34" s="26"/>
      <c r="F34" s="26" t="s">
        <v>97</v>
      </c>
      <c r="G34" s="26"/>
      <c r="H34" s="79" t="s">
        <v>87</v>
      </c>
      <c r="I34" s="25"/>
      <c r="J34" s="26"/>
      <c r="K34" s="26"/>
      <c r="L34" s="79" t="s">
        <v>116</v>
      </c>
      <c r="M34" s="26"/>
      <c r="N34" s="26" t="s">
        <v>22</v>
      </c>
    </row>
    <row r="35" spans="1:14" ht="14.25">
      <c r="A35" s="51">
        <v>8</v>
      </c>
      <c r="B35" s="52" t="s">
        <v>81</v>
      </c>
      <c r="C35" s="80"/>
      <c r="D35" s="26"/>
      <c r="E35" s="26"/>
      <c r="F35" s="26"/>
      <c r="G35" s="26"/>
      <c r="H35" s="79"/>
      <c r="I35" s="26"/>
      <c r="J35" s="25"/>
      <c r="K35" s="26"/>
      <c r="L35" s="79" t="s">
        <v>110</v>
      </c>
      <c r="M35" s="26" t="s">
        <v>115</v>
      </c>
      <c r="N35" s="26" t="s">
        <v>100</v>
      </c>
    </row>
    <row r="36" spans="1:14" ht="14.25">
      <c r="A36" s="51">
        <v>9</v>
      </c>
      <c r="B36" s="52" t="s">
        <v>82</v>
      </c>
      <c r="C36" s="80"/>
      <c r="D36" s="26" t="s">
        <v>91</v>
      </c>
      <c r="E36" s="26" t="s">
        <v>21</v>
      </c>
      <c r="F36" s="26"/>
      <c r="G36" s="26" t="s">
        <v>105</v>
      </c>
      <c r="H36" s="79" t="s">
        <v>90</v>
      </c>
      <c r="I36" s="26"/>
      <c r="J36" s="26"/>
      <c r="K36" s="25"/>
      <c r="L36" s="79"/>
      <c r="M36" s="26"/>
      <c r="N36" s="26"/>
    </row>
    <row r="37" spans="1:14" ht="14.25">
      <c r="A37" s="51">
        <v>10</v>
      </c>
      <c r="B37" s="52" t="s">
        <v>83</v>
      </c>
      <c r="C37" s="80"/>
      <c r="D37" s="79"/>
      <c r="E37" s="79"/>
      <c r="F37" s="79" t="s">
        <v>21</v>
      </c>
      <c r="G37" s="79" t="s">
        <v>88</v>
      </c>
      <c r="H37" s="79"/>
      <c r="I37" s="79"/>
      <c r="J37" s="79"/>
      <c r="K37" s="79" t="s">
        <v>166</v>
      </c>
      <c r="L37" s="25"/>
      <c r="M37" s="79"/>
      <c r="N37" s="79" t="s">
        <v>104</v>
      </c>
    </row>
    <row r="38" spans="1:14" ht="14.25">
      <c r="A38" s="51">
        <v>11</v>
      </c>
      <c r="B38" s="52" t="s">
        <v>84</v>
      </c>
      <c r="C38" s="80"/>
      <c r="D38" s="79" t="s">
        <v>72</v>
      </c>
      <c r="E38" s="26"/>
      <c r="F38" s="26" t="s">
        <v>92</v>
      </c>
      <c r="G38" s="26"/>
      <c r="H38" s="79"/>
      <c r="I38" s="26" t="s">
        <v>107</v>
      </c>
      <c r="J38" s="26"/>
      <c r="K38" s="26"/>
      <c r="L38" s="79" t="s">
        <v>103</v>
      </c>
      <c r="M38" s="25"/>
      <c r="N38" s="26"/>
    </row>
    <row r="39" spans="1:14" ht="15" thickBot="1">
      <c r="A39" s="51">
        <v>12</v>
      </c>
      <c r="B39" s="86" t="s">
        <v>168</v>
      </c>
      <c r="C39" s="80" t="s">
        <v>72</v>
      </c>
      <c r="D39" s="79" t="s">
        <v>23</v>
      </c>
      <c r="E39" s="26"/>
      <c r="F39" s="26"/>
      <c r="G39" s="26" t="s">
        <v>105</v>
      </c>
      <c r="H39" s="79"/>
      <c r="I39" s="26"/>
      <c r="J39" s="26"/>
      <c r="K39" s="26"/>
      <c r="L39" s="79"/>
      <c r="M39" s="26" t="s">
        <v>105</v>
      </c>
      <c r="N39" s="25"/>
    </row>
    <row r="40" ht="12.75">
      <c r="M40" s="91"/>
    </row>
  </sheetData>
  <sheetProtection password="C66D" sheet="1" objects="1" scenarios="1" autoFilter="0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0"/>
  <sheetViews>
    <sheetView workbookViewId="0" topLeftCell="A1">
      <selection activeCell="B8" sqref="B8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9" width="5.00390625" style="1" customWidth="1"/>
    <col min="10" max="10" width="4.75390625" style="1" customWidth="1"/>
    <col min="11" max="18" width="4.75390625" style="0" customWidth="1"/>
  </cols>
  <sheetData>
    <row r="3" ht="13.5" thickBot="1"/>
    <row r="4" spans="1:10" ht="16.5" customHeight="1">
      <c r="A4" s="136"/>
      <c r="B4" s="131"/>
      <c r="C4" s="145" t="s">
        <v>0</v>
      </c>
      <c r="D4" s="133" t="s">
        <v>1</v>
      </c>
      <c r="E4" s="133" t="s">
        <v>2</v>
      </c>
      <c r="F4" s="133" t="s">
        <v>3</v>
      </c>
      <c r="G4" s="133" t="s">
        <v>4</v>
      </c>
      <c r="H4" s="133" t="s">
        <v>5</v>
      </c>
      <c r="I4" s="146" t="s">
        <v>6</v>
      </c>
      <c r="J4" s="152" t="s">
        <v>7</v>
      </c>
    </row>
    <row r="5" spans="1:11" ht="16.5" customHeight="1">
      <c r="A5" s="116">
        <v>1</v>
      </c>
      <c r="B5" s="28" t="s">
        <v>78</v>
      </c>
      <c r="C5" s="32">
        <f aca="true" t="shared" si="0" ref="C5:C14">SUM(D5:F5)</f>
        <v>9</v>
      </c>
      <c r="D5" s="30">
        <v>7</v>
      </c>
      <c r="E5" s="30">
        <v>1</v>
      </c>
      <c r="F5" s="30">
        <v>1</v>
      </c>
      <c r="G5" s="139">
        <v>46</v>
      </c>
      <c r="H5" s="30">
        <v>13</v>
      </c>
      <c r="I5" s="125">
        <f aca="true" t="shared" si="1" ref="I5:I14">G5-H5</f>
        <v>33</v>
      </c>
      <c r="J5" s="153">
        <f aca="true" t="shared" si="2" ref="J5:J14">D5*3+E5</f>
        <v>22</v>
      </c>
      <c r="K5" s="13" t="s">
        <v>198</v>
      </c>
    </row>
    <row r="6" spans="1:11" ht="16.5" customHeight="1">
      <c r="A6" s="116">
        <v>2</v>
      </c>
      <c r="B6" s="28" t="s">
        <v>75</v>
      </c>
      <c r="C6" s="32">
        <f t="shared" si="0"/>
        <v>9</v>
      </c>
      <c r="D6" s="30">
        <v>7</v>
      </c>
      <c r="E6" s="30">
        <v>1</v>
      </c>
      <c r="F6" s="30">
        <v>1</v>
      </c>
      <c r="G6" s="30">
        <v>39</v>
      </c>
      <c r="H6" s="30">
        <v>12</v>
      </c>
      <c r="I6" s="125">
        <f t="shared" si="1"/>
        <v>27</v>
      </c>
      <c r="J6" s="153">
        <f t="shared" si="2"/>
        <v>22</v>
      </c>
      <c r="K6" s="13" t="s">
        <v>90</v>
      </c>
    </row>
    <row r="7" spans="1:11" ht="16.5" customHeight="1">
      <c r="A7" s="118">
        <v>3</v>
      </c>
      <c r="B7" s="52" t="s">
        <v>77</v>
      </c>
      <c r="C7" s="54">
        <f t="shared" si="0"/>
        <v>9</v>
      </c>
      <c r="D7" s="53">
        <v>5</v>
      </c>
      <c r="E7" s="53">
        <v>2</v>
      </c>
      <c r="F7" s="53">
        <v>2</v>
      </c>
      <c r="G7" s="53">
        <v>39</v>
      </c>
      <c r="H7" s="53">
        <v>28</v>
      </c>
      <c r="I7" s="127">
        <f t="shared" si="1"/>
        <v>11</v>
      </c>
      <c r="J7" s="154">
        <f t="shared" si="2"/>
        <v>17</v>
      </c>
      <c r="K7" s="13" t="s">
        <v>90</v>
      </c>
    </row>
    <row r="8" spans="1:11" ht="16.5" customHeight="1">
      <c r="A8" s="118">
        <v>4</v>
      </c>
      <c r="B8" s="52" t="s">
        <v>84</v>
      </c>
      <c r="C8" s="54">
        <f t="shared" si="0"/>
        <v>8</v>
      </c>
      <c r="D8" s="53">
        <v>5</v>
      </c>
      <c r="E8" s="53">
        <v>0</v>
      </c>
      <c r="F8" s="53">
        <v>3</v>
      </c>
      <c r="G8" s="53">
        <v>31</v>
      </c>
      <c r="H8" s="53">
        <v>15</v>
      </c>
      <c r="I8" s="127">
        <f t="shared" si="1"/>
        <v>16</v>
      </c>
      <c r="J8" s="154">
        <f t="shared" si="2"/>
        <v>15</v>
      </c>
      <c r="K8" s="13" t="s">
        <v>27</v>
      </c>
    </row>
    <row r="9" spans="1:11" ht="16.5" customHeight="1">
      <c r="A9" s="118">
        <v>5</v>
      </c>
      <c r="B9" s="52" t="s">
        <v>79</v>
      </c>
      <c r="C9" s="54">
        <f t="shared" si="0"/>
        <v>9</v>
      </c>
      <c r="D9" s="53">
        <v>4</v>
      </c>
      <c r="E9" s="53">
        <v>3</v>
      </c>
      <c r="F9" s="53">
        <v>2</v>
      </c>
      <c r="G9" s="53">
        <v>21</v>
      </c>
      <c r="H9" s="53">
        <v>16</v>
      </c>
      <c r="I9" s="127">
        <f t="shared" si="1"/>
        <v>5</v>
      </c>
      <c r="J9" s="154">
        <f t="shared" si="2"/>
        <v>15</v>
      </c>
      <c r="K9" s="13" t="s">
        <v>95</v>
      </c>
    </row>
    <row r="10" spans="1:11" ht="16.5" customHeight="1">
      <c r="A10" s="118">
        <v>6</v>
      </c>
      <c r="B10" s="52" t="s">
        <v>80</v>
      </c>
      <c r="C10" s="54">
        <f t="shared" si="0"/>
        <v>9</v>
      </c>
      <c r="D10" s="53">
        <v>4</v>
      </c>
      <c r="E10" s="53">
        <v>2</v>
      </c>
      <c r="F10" s="53">
        <v>3</v>
      </c>
      <c r="G10" s="53">
        <v>21</v>
      </c>
      <c r="H10" s="53">
        <v>16</v>
      </c>
      <c r="I10" s="127">
        <f t="shared" si="1"/>
        <v>5</v>
      </c>
      <c r="J10" s="154">
        <f t="shared" si="2"/>
        <v>14</v>
      </c>
      <c r="K10" s="13" t="s">
        <v>27</v>
      </c>
    </row>
    <row r="11" spans="1:11" ht="16.5" customHeight="1">
      <c r="A11" s="118">
        <v>7</v>
      </c>
      <c r="B11" s="52" t="s">
        <v>74</v>
      </c>
      <c r="C11" s="54">
        <f t="shared" si="0"/>
        <v>9</v>
      </c>
      <c r="D11" s="53">
        <v>4</v>
      </c>
      <c r="E11" s="53">
        <v>0</v>
      </c>
      <c r="F11" s="53">
        <v>5</v>
      </c>
      <c r="G11" s="53">
        <v>27</v>
      </c>
      <c r="H11" s="53">
        <v>39</v>
      </c>
      <c r="I11" s="127">
        <f t="shared" si="1"/>
        <v>-12</v>
      </c>
      <c r="J11" s="154">
        <f t="shared" si="2"/>
        <v>12</v>
      </c>
      <c r="K11" s="13" t="s">
        <v>71</v>
      </c>
    </row>
    <row r="12" spans="1:11" ht="16.5" customHeight="1">
      <c r="A12" s="118">
        <v>8</v>
      </c>
      <c r="B12" s="52" t="s">
        <v>83</v>
      </c>
      <c r="C12" s="54">
        <f t="shared" si="0"/>
        <v>9</v>
      </c>
      <c r="D12" s="53">
        <v>4</v>
      </c>
      <c r="E12" s="53">
        <v>0</v>
      </c>
      <c r="F12" s="53">
        <v>5</v>
      </c>
      <c r="G12" s="53">
        <v>25</v>
      </c>
      <c r="H12" s="53">
        <v>48</v>
      </c>
      <c r="I12" s="127">
        <f t="shared" si="1"/>
        <v>-23</v>
      </c>
      <c r="J12" s="154">
        <f t="shared" si="2"/>
        <v>12</v>
      </c>
      <c r="K12" s="13" t="s">
        <v>94</v>
      </c>
    </row>
    <row r="13" spans="1:11" ht="16.5" customHeight="1">
      <c r="A13" s="118">
        <v>9</v>
      </c>
      <c r="B13" s="52" t="s">
        <v>76</v>
      </c>
      <c r="C13" s="54">
        <f t="shared" si="0"/>
        <v>9</v>
      </c>
      <c r="D13" s="53">
        <v>3</v>
      </c>
      <c r="E13" s="53">
        <v>0</v>
      </c>
      <c r="F13" s="53">
        <v>6</v>
      </c>
      <c r="G13" s="53">
        <v>21</v>
      </c>
      <c r="H13" s="53">
        <v>19</v>
      </c>
      <c r="I13" s="127">
        <f t="shared" si="1"/>
        <v>2</v>
      </c>
      <c r="J13" s="154">
        <f t="shared" si="2"/>
        <v>9</v>
      </c>
      <c r="K13" s="13" t="s">
        <v>28</v>
      </c>
    </row>
    <row r="14" spans="1:11" ht="16.5" customHeight="1">
      <c r="A14" s="118">
        <v>10</v>
      </c>
      <c r="B14" s="52" t="s">
        <v>81</v>
      </c>
      <c r="C14" s="54">
        <f t="shared" si="0"/>
        <v>9</v>
      </c>
      <c r="D14" s="53">
        <v>3</v>
      </c>
      <c r="E14" s="53">
        <v>0</v>
      </c>
      <c r="F14" s="53">
        <v>6</v>
      </c>
      <c r="G14" s="53">
        <v>17</v>
      </c>
      <c r="H14" s="53">
        <v>21</v>
      </c>
      <c r="I14" s="127">
        <f t="shared" si="1"/>
        <v>-4</v>
      </c>
      <c r="J14" s="154">
        <f t="shared" si="2"/>
        <v>9</v>
      </c>
      <c r="K14" s="13" t="s">
        <v>28</v>
      </c>
    </row>
    <row r="15" spans="1:11" ht="16.5" customHeight="1">
      <c r="A15" s="140">
        <v>11</v>
      </c>
      <c r="B15" s="34" t="s">
        <v>82</v>
      </c>
      <c r="C15" s="38">
        <f>SUM(D15:F15)</f>
        <v>8</v>
      </c>
      <c r="D15" s="36">
        <v>1</v>
      </c>
      <c r="E15" s="36">
        <v>1</v>
      </c>
      <c r="F15" s="36">
        <v>6</v>
      </c>
      <c r="G15" s="141">
        <v>17</v>
      </c>
      <c r="H15" s="36">
        <v>48</v>
      </c>
      <c r="I15" s="128">
        <f>G15-H15</f>
        <v>-31</v>
      </c>
      <c r="J15" s="155">
        <f>D15*3+E15</f>
        <v>4</v>
      </c>
      <c r="K15" s="13" t="s">
        <v>56</v>
      </c>
    </row>
    <row r="16" spans="1:11" ht="16.5" customHeight="1" thickBot="1">
      <c r="A16" s="142">
        <v>12</v>
      </c>
      <c r="B16" s="40" t="s">
        <v>168</v>
      </c>
      <c r="C16" s="44">
        <f>SUM(D16:F16)</f>
        <v>9</v>
      </c>
      <c r="D16" s="42">
        <v>1</v>
      </c>
      <c r="E16" s="42">
        <v>0</v>
      </c>
      <c r="F16" s="42">
        <v>8</v>
      </c>
      <c r="G16" s="42">
        <v>7</v>
      </c>
      <c r="H16" s="42">
        <v>36</v>
      </c>
      <c r="I16" s="129">
        <f>G16-H16</f>
        <v>-29</v>
      </c>
      <c r="J16" s="156">
        <f>D16*3+E16</f>
        <v>3</v>
      </c>
      <c r="K16" s="13" t="s">
        <v>55</v>
      </c>
    </row>
    <row r="17" spans="3:10" ht="12.75">
      <c r="C17" s="50">
        <f>SUM(C$5:C$16)</f>
        <v>106</v>
      </c>
      <c r="D17" s="50">
        <f aca="true" t="shared" si="3" ref="D17:I17">SUM(D$5:D$16)</f>
        <v>48</v>
      </c>
      <c r="E17" s="50">
        <f t="shared" si="3"/>
        <v>10</v>
      </c>
      <c r="F17" s="50">
        <f t="shared" si="3"/>
        <v>48</v>
      </c>
      <c r="G17" s="50">
        <f t="shared" si="3"/>
        <v>311</v>
      </c>
      <c r="H17" s="50">
        <f t="shared" si="3"/>
        <v>311</v>
      </c>
      <c r="I17" s="50">
        <f t="shared" si="3"/>
        <v>0</v>
      </c>
      <c r="J17" s="55">
        <f>D17*3+E17</f>
        <v>154</v>
      </c>
    </row>
    <row r="20" spans="2:3" ht="12.75">
      <c r="B20" t="s">
        <v>25</v>
      </c>
      <c r="C20" s="1">
        <f>G17-'тур 8'!C22</f>
        <v>26</v>
      </c>
    </row>
    <row r="21" spans="2:3" ht="12.75">
      <c r="B21" t="s">
        <v>24</v>
      </c>
      <c r="C21" s="1">
        <f>C20/6</f>
        <v>4.333333333333333</v>
      </c>
    </row>
    <row r="22" spans="2:3" ht="12.75">
      <c r="B22" t="s">
        <v>26</v>
      </c>
      <c r="C22" s="1">
        <f>G17</f>
        <v>311</v>
      </c>
    </row>
    <row r="23" spans="2:3" ht="12.75">
      <c r="B23" t="s">
        <v>24</v>
      </c>
      <c r="C23" s="1">
        <f>C22*2/C17</f>
        <v>5.867924528301887</v>
      </c>
    </row>
    <row r="26" ht="13.5" thickBot="1"/>
    <row r="27" spans="3:14" ht="13.5" thickBot="1">
      <c r="C27" s="90">
        <v>1</v>
      </c>
      <c r="D27" s="90">
        <v>2</v>
      </c>
      <c r="E27" s="90">
        <v>3</v>
      </c>
      <c r="F27" s="90">
        <v>4</v>
      </c>
      <c r="G27" s="90">
        <v>5</v>
      </c>
      <c r="H27" s="90">
        <v>6</v>
      </c>
      <c r="I27" s="90">
        <v>7</v>
      </c>
      <c r="J27" s="90">
        <v>8</v>
      </c>
      <c r="K27" s="90">
        <v>9</v>
      </c>
      <c r="L27" s="90">
        <v>10</v>
      </c>
      <c r="M27" s="90">
        <v>11</v>
      </c>
      <c r="N27" s="90">
        <v>12</v>
      </c>
    </row>
    <row r="28" spans="1:14" ht="14.25">
      <c r="A28" s="89">
        <v>1</v>
      </c>
      <c r="B28" s="85" t="s">
        <v>74</v>
      </c>
      <c r="C28" s="24"/>
      <c r="D28" s="78"/>
      <c r="E28" s="78"/>
      <c r="F28" s="78" t="s">
        <v>184</v>
      </c>
      <c r="G28" s="78"/>
      <c r="H28" s="78" t="s">
        <v>106</v>
      </c>
      <c r="I28" s="78"/>
      <c r="J28" s="78" t="s">
        <v>119</v>
      </c>
      <c r="K28" s="78" t="s">
        <v>108</v>
      </c>
      <c r="L28" s="78"/>
      <c r="M28" s="78"/>
      <c r="N28" s="78"/>
    </row>
    <row r="29" spans="1:14" ht="14.25">
      <c r="A29" s="51">
        <v>2</v>
      </c>
      <c r="B29" s="52" t="s">
        <v>75</v>
      </c>
      <c r="C29" s="80" t="s">
        <v>164</v>
      </c>
      <c r="D29" s="25"/>
      <c r="E29" s="26" t="s">
        <v>101</v>
      </c>
      <c r="F29" s="26"/>
      <c r="G29" s="26"/>
      <c r="H29" s="79"/>
      <c r="I29" s="26" t="s">
        <v>101</v>
      </c>
      <c r="J29" s="26" t="s">
        <v>182</v>
      </c>
      <c r="K29" s="26"/>
      <c r="L29" s="79"/>
      <c r="M29" s="79"/>
      <c r="N29" s="79"/>
    </row>
    <row r="30" spans="1:14" ht="14.25">
      <c r="A30" s="51">
        <v>3</v>
      </c>
      <c r="B30" s="52" t="s">
        <v>76</v>
      </c>
      <c r="C30" s="80" t="s">
        <v>98</v>
      </c>
      <c r="D30" s="26"/>
      <c r="E30" s="25"/>
      <c r="F30" s="26" t="s">
        <v>55</v>
      </c>
      <c r="G30" s="26"/>
      <c r="H30" s="79"/>
      <c r="I30" s="26"/>
      <c r="J30" s="26" t="s">
        <v>55</v>
      </c>
      <c r="K30" s="79"/>
      <c r="L30" s="79" t="s">
        <v>95</v>
      </c>
      <c r="M30" s="26"/>
      <c r="N30" s="26"/>
    </row>
    <row r="31" spans="1:14" ht="14.25">
      <c r="A31" s="51">
        <v>4</v>
      </c>
      <c r="B31" s="52" t="s">
        <v>77</v>
      </c>
      <c r="C31" s="80"/>
      <c r="D31" s="26" t="s">
        <v>90</v>
      </c>
      <c r="E31" s="26"/>
      <c r="F31" s="25"/>
      <c r="G31" s="26"/>
      <c r="H31" s="79" t="s">
        <v>87</v>
      </c>
      <c r="I31" s="26"/>
      <c r="J31" s="26"/>
      <c r="K31" s="26" t="s">
        <v>112</v>
      </c>
      <c r="L31" s="79"/>
      <c r="M31" s="26"/>
      <c r="N31" s="26" t="s">
        <v>94</v>
      </c>
    </row>
    <row r="32" spans="1:14" ht="14.25">
      <c r="A32" s="51">
        <v>5</v>
      </c>
      <c r="B32" s="52" t="s">
        <v>78</v>
      </c>
      <c r="C32" s="80" t="s">
        <v>198</v>
      </c>
      <c r="D32" s="26"/>
      <c r="E32" s="26" t="s">
        <v>119</v>
      </c>
      <c r="F32" s="26"/>
      <c r="G32" s="25"/>
      <c r="H32" s="79"/>
      <c r="I32" s="26" t="s">
        <v>87</v>
      </c>
      <c r="J32" s="26" t="s">
        <v>71</v>
      </c>
      <c r="K32" s="26"/>
      <c r="L32" s="79"/>
      <c r="M32" s="26" t="s">
        <v>93</v>
      </c>
      <c r="N32" s="26"/>
    </row>
    <row r="33" spans="1:14" ht="14.25">
      <c r="A33" s="51">
        <v>6</v>
      </c>
      <c r="B33" s="52" t="s">
        <v>79</v>
      </c>
      <c r="C33" s="80"/>
      <c r="D33" s="79" t="s">
        <v>22</v>
      </c>
      <c r="E33" s="79" t="s">
        <v>107</v>
      </c>
      <c r="F33" s="79"/>
      <c r="G33" s="79" t="s">
        <v>55</v>
      </c>
      <c r="H33" s="25"/>
      <c r="I33" s="79"/>
      <c r="J33" s="79" t="s">
        <v>101</v>
      </c>
      <c r="K33" s="79"/>
      <c r="L33" s="79"/>
      <c r="M33" s="79"/>
      <c r="N33" s="79"/>
    </row>
    <row r="34" spans="1:14" ht="14.25">
      <c r="A34" s="51">
        <v>7</v>
      </c>
      <c r="B34" s="52" t="s">
        <v>80</v>
      </c>
      <c r="C34" s="80" t="s">
        <v>28</v>
      </c>
      <c r="D34" s="26"/>
      <c r="E34" s="26"/>
      <c r="F34" s="26" t="s">
        <v>97</v>
      </c>
      <c r="G34" s="26"/>
      <c r="H34" s="79" t="s">
        <v>87</v>
      </c>
      <c r="I34" s="25"/>
      <c r="J34" s="26"/>
      <c r="K34" s="26"/>
      <c r="L34" s="79" t="s">
        <v>116</v>
      </c>
      <c r="M34" s="26"/>
      <c r="N34" s="26" t="s">
        <v>22</v>
      </c>
    </row>
    <row r="35" spans="1:14" ht="14.25">
      <c r="A35" s="51">
        <v>8</v>
      </c>
      <c r="B35" s="52" t="s">
        <v>81</v>
      </c>
      <c r="C35" s="80"/>
      <c r="D35" s="26"/>
      <c r="E35" s="26"/>
      <c r="F35" s="26"/>
      <c r="G35" s="26"/>
      <c r="H35" s="79"/>
      <c r="I35" s="26" t="s">
        <v>28</v>
      </c>
      <c r="J35" s="25"/>
      <c r="K35" s="26"/>
      <c r="L35" s="79" t="s">
        <v>110</v>
      </c>
      <c r="M35" s="26" t="s">
        <v>115</v>
      </c>
      <c r="N35" s="26" t="s">
        <v>100</v>
      </c>
    </row>
    <row r="36" spans="1:14" ht="14.25">
      <c r="A36" s="51">
        <v>9</v>
      </c>
      <c r="B36" s="52" t="s">
        <v>82</v>
      </c>
      <c r="C36" s="80"/>
      <c r="D36" s="26" t="s">
        <v>91</v>
      </c>
      <c r="E36" s="26" t="s">
        <v>21</v>
      </c>
      <c r="F36" s="26"/>
      <c r="G36" s="26" t="s">
        <v>105</v>
      </c>
      <c r="H36" s="79" t="s">
        <v>90</v>
      </c>
      <c r="I36" s="26"/>
      <c r="J36" s="26"/>
      <c r="K36" s="25"/>
      <c r="L36" s="79"/>
      <c r="M36" s="26"/>
      <c r="N36" s="26"/>
    </row>
    <row r="37" spans="1:14" ht="14.25">
      <c r="A37" s="51">
        <v>10</v>
      </c>
      <c r="B37" s="52" t="s">
        <v>83</v>
      </c>
      <c r="C37" s="80"/>
      <c r="D37" s="79"/>
      <c r="E37" s="79"/>
      <c r="F37" s="79" t="s">
        <v>21</v>
      </c>
      <c r="G37" s="79" t="s">
        <v>88</v>
      </c>
      <c r="H37" s="79" t="s">
        <v>94</v>
      </c>
      <c r="I37" s="79"/>
      <c r="J37" s="79"/>
      <c r="K37" s="79" t="s">
        <v>166</v>
      </c>
      <c r="L37" s="25"/>
      <c r="M37" s="79"/>
      <c r="N37" s="79" t="s">
        <v>104</v>
      </c>
    </row>
    <row r="38" spans="1:14" ht="14.25">
      <c r="A38" s="51">
        <v>11</v>
      </c>
      <c r="B38" s="52" t="s">
        <v>84</v>
      </c>
      <c r="C38" s="80"/>
      <c r="D38" s="79" t="s">
        <v>72</v>
      </c>
      <c r="E38" s="26" t="s">
        <v>27</v>
      </c>
      <c r="F38" s="26" t="s">
        <v>92</v>
      </c>
      <c r="G38" s="26"/>
      <c r="H38" s="79"/>
      <c r="I38" s="26" t="s">
        <v>107</v>
      </c>
      <c r="J38" s="26"/>
      <c r="K38" s="26"/>
      <c r="L38" s="79" t="s">
        <v>103</v>
      </c>
      <c r="M38" s="25"/>
      <c r="N38" s="26"/>
    </row>
    <row r="39" spans="1:14" ht="15" thickBot="1">
      <c r="A39" s="51">
        <v>12</v>
      </c>
      <c r="B39" s="86" t="s">
        <v>168</v>
      </c>
      <c r="C39" s="80" t="s">
        <v>72</v>
      </c>
      <c r="D39" s="79" t="s">
        <v>23</v>
      </c>
      <c r="E39" s="26"/>
      <c r="F39" s="26"/>
      <c r="G39" s="26" t="s">
        <v>105</v>
      </c>
      <c r="H39" s="79"/>
      <c r="I39" s="26"/>
      <c r="J39" s="26"/>
      <c r="K39" s="26" t="s">
        <v>55</v>
      </c>
      <c r="L39" s="79"/>
      <c r="M39" s="26" t="s">
        <v>105</v>
      </c>
      <c r="N39" s="25"/>
    </row>
    <row r="40" ht="12.75">
      <c r="M40" s="91"/>
    </row>
  </sheetData>
  <sheetProtection password="C66D" sheet="1" objects="1" scenarios="1" autoFilter="0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vyshinsky</dc:creator>
  <cp:keywords/>
  <dc:description/>
  <cp:lastModifiedBy>skylink</cp:lastModifiedBy>
  <cp:lastPrinted>2007-02-11T16:28:41Z</cp:lastPrinted>
  <dcterms:created xsi:type="dcterms:W3CDTF">2005-10-17T05:52:01Z</dcterms:created>
  <dcterms:modified xsi:type="dcterms:W3CDTF">2007-05-16T07:10:13Z</dcterms:modified>
  <cp:category/>
  <cp:version/>
  <cp:contentType/>
  <cp:contentStatus/>
</cp:coreProperties>
</file>