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8580" tabRatio="922" firstSheet="21" activeTab="29"/>
  </bookViews>
  <sheets>
    <sheet name="тур 1" sheetId="1" r:id="rId1"/>
    <sheet name="тур 2" sheetId="2" r:id="rId2"/>
    <sheet name="тур 3" sheetId="3" r:id="rId3"/>
    <sheet name="тур 4" sheetId="4" r:id="rId4"/>
    <sheet name="тур 5" sheetId="5" r:id="rId5"/>
    <sheet name="тур 6" sheetId="6" r:id="rId6"/>
    <sheet name="тур 7" sheetId="7" r:id="rId7"/>
    <sheet name="тур 8" sheetId="8" r:id="rId8"/>
    <sheet name="тур 9" sheetId="9" r:id="rId9"/>
    <sheet name="тур 10" sheetId="10" r:id="rId10"/>
    <sheet name="тур 11" sheetId="11" r:id="rId11"/>
    <sheet name="тур 12" sheetId="12" r:id="rId12"/>
    <sheet name="тур 13" sheetId="13" r:id="rId13"/>
    <sheet name="тур 14" sheetId="14" r:id="rId14"/>
    <sheet name="тур 15" sheetId="15" r:id="rId15"/>
    <sheet name="тур 16" sheetId="16" r:id="rId16"/>
    <sheet name="тур 17" sheetId="17" r:id="rId17"/>
    <sheet name="тур 18" sheetId="18" r:id="rId18"/>
    <sheet name="тур 19" sheetId="19" r:id="rId19"/>
    <sheet name="тур 20" sheetId="20" r:id="rId20"/>
    <sheet name="тур 21" sheetId="21" r:id="rId21"/>
    <sheet name="тур 22" sheetId="22" r:id="rId22"/>
    <sheet name="тур 23" sheetId="23" r:id="rId23"/>
    <sheet name="тур 24" sheetId="24" r:id="rId24"/>
    <sheet name="тур 25" sheetId="25" r:id="rId25"/>
    <sheet name="тур 26" sheetId="26" r:id="rId26"/>
    <sheet name="тур 27" sheetId="27" r:id="rId27"/>
    <sheet name="тур 28" sheetId="28" r:id="rId28"/>
    <sheet name="тур 29" sheetId="29" r:id="rId29"/>
    <sheet name="тур 30" sheetId="30" r:id="rId30"/>
    <sheet name="график" sheetId="31" r:id="rId31"/>
    <sheet name="движение" sheetId="32" r:id="rId32"/>
    <sheet name="сводная" sheetId="33" r:id="rId33"/>
    <sheet name="бомбардиры" sheetId="34" r:id="rId34"/>
    <sheet name="карточки" sheetId="35" r:id="rId35"/>
    <sheet name="Лист3 (2)" sheetId="36" state="hidden" r:id="rId36"/>
  </sheets>
  <definedNames>
    <definedName name="_xlnm._FilterDatabase" localSheetId="33" hidden="1">'бомбардиры'!$A$4:$AG$219</definedName>
    <definedName name="_xlnm._FilterDatabase" localSheetId="31" hidden="1">'движение'!$A$4:$AH$74</definedName>
    <definedName name="_xlnm._FilterDatabase" localSheetId="34" hidden="1">'карточки'!$A$4:$AF$143</definedName>
    <definedName name="_xlnm._FilterDatabase" localSheetId="35" hidden="1">'Лист3 (2)'!$B$4:$D$23</definedName>
    <definedName name="_xlnm._FilterDatabase" localSheetId="32" hidden="1">'сводная'!$D$4:$E$106</definedName>
    <definedName name="Z_9D42F036_C5DB_43CA_85E7_51841C492B31_.wvu.FilterData" localSheetId="33" hidden="1">'бомбардиры'!$A$4:$AG$219</definedName>
    <definedName name="Z_9D42F036_C5DB_43CA_85E7_51841C492B31_.wvu.FilterData" localSheetId="31" hidden="1">'движение'!$A$4:$AH$74</definedName>
    <definedName name="Z_9D42F036_C5DB_43CA_85E7_51841C492B31_.wvu.FilterData" localSheetId="34" hidden="1">'карточки'!$A$4:$AF$4</definedName>
    <definedName name="Z_9D42F036_C5DB_43CA_85E7_51841C492B31_.wvu.FilterData" localSheetId="35" hidden="1">'Лист3 (2)'!$B$4:$D$23</definedName>
    <definedName name="Z_9D42F036_C5DB_43CA_85E7_51841C492B31_.wvu.FilterData" localSheetId="32" hidden="1">'сводная'!$D$4:$E$106</definedName>
  </definedNames>
  <calcPr fullCalcOnLoad="1"/>
  <pivotCaches>
    <pivotCache cacheId="1" r:id="rId37"/>
  </pivotCaches>
</workbook>
</file>

<file path=xl/comments30.xml><?xml version="1.0" encoding="utf-8"?>
<comments xmlns="http://schemas.openxmlformats.org/spreadsheetml/2006/main">
  <authors>
    <author>skylink</author>
  </authors>
  <commentList>
    <comment ref="J11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снято 3 очка за нарушение фин.дисциплины</t>
        </r>
      </text>
    </comment>
    <comment ref="J9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снято 3 очка за нарушение фин.дисциплины</t>
        </r>
      </text>
    </comment>
    <comment ref="J18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снято 5 очков за нарушение фин. дисциплины</t>
        </r>
      </text>
    </comment>
  </commentList>
</comments>
</file>

<file path=xl/comments34.xml><?xml version="1.0" encoding="utf-8"?>
<comments xmlns="http://schemas.openxmlformats.org/spreadsheetml/2006/main">
  <authors>
    <author>skylink</author>
    <author>name</author>
  </authors>
  <commentList>
    <comment ref="F39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Савин (Орион)
</t>
        </r>
      </text>
    </comment>
    <comment ref="E69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Киреев (МЮИ)</t>
        </r>
      </text>
    </comment>
    <comment ref="I122" authorId="1">
      <text>
        <r>
          <rPr>
            <b/>
            <sz val="10"/>
            <rFont val="Tahoma"/>
            <family val="0"/>
          </rPr>
          <t>name:</t>
        </r>
        <r>
          <rPr>
            <sz val="10"/>
            <rFont val="Tahoma"/>
            <family val="0"/>
          </rPr>
          <t xml:space="preserve">
Сафонов (Вектор)</t>
        </r>
      </text>
    </comment>
    <comment ref="J5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статистика обрабатывается</t>
        </r>
      </text>
    </comment>
    <comment ref="N69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Киреев (Элмонт)</t>
        </r>
      </text>
    </comment>
    <comment ref="N160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Бобков (Атлетико)</t>
        </r>
      </text>
    </comment>
    <comment ref="P194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статистика утеряна</t>
        </r>
      </text>
    </comment>
  </commentList>
</comments>
</file>

<file path=xl/comments35.xml><?xml version="1.0" encoding="utf-8"?>
<comments xmlns="http://schemas.openxmlformats.org/spreadsheetml/2006/main">
  <authors>
    <author>skylink</author>
  </authors>
  <commentList>
    <comment ref="L143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стоят здесь так как переносы ьыли сыграны после красной
</t>
        </r>
      </text>
    </comment>
    <comment ref="Y21" authorId="0">
      <text>
        <r>
          <rPr>
            <b/>
            <sz val="8"/>
            <rFont val="Tahoma"/>
            <family val="0"/>
          </rPr>
          <t>skylink:</t>
        </r>
        <r>
          <rPr>
            <sz val="8"/>
            <rFont val="Tahoma"/>
            <family val="0"/>
          </rPr>
          <t xml:space="preserve">
+1 в Метатре</t>
        </r>
      </text>
    </comment>
  </commentList>
</comments>
</file>

<file path=xl/sharedStrings.xml><?xml version="1.0" encoding="utf-8"?>
<sst xmlns="http://schemas.openxmlformats.org/spreadsheetml/2006/main" count="6602" uniqueCount="749">
  <si>
    <t>и</t>
  </si>
  <si>
    <t>в</t>
  </si>
  <si>
    <t>н</t>
  </si>
  <si>
    <t>п</t>
  </si>
  <si>
    <t>мз</t>
  </si>
  <si>
    <t>мп</t>
  </si>
  <si>
    <t>р</t>
  </si>
  <si>
    <t>о</t>
  </si>
  <si>
    <t>Чухонь</t>
  </si>
  <si>
    <t>ЛФК Королёв</t>
  </si>
  <si>
    <t>Тотал</t>
  </si>
  <si>
    <t>Трейси</t>
  </si>
  <si>
    <t>Королёв Юнайтед</t>
  </si>
  <si>
    <t>Металл</t>
  </si>
  <si>
    <t>Red Kor`s</t>
  </si>
  <si>
    <t>Гидра-жесть</t>
  </si>
  <si>
    <t>Королёвский проспект</t>
  </si>
  <si>
    <t>МЮИ</t>
  </si>
  <si>
    <t>Метатр</t>
  </si>
  <si>
    <t>Акелла</t>
  </si>
  <si>
    <t>Первомайка</t>
  </si>
  <si>
    <t>Хаос</t>
  </si>
  <si>
    <t>3-1</t>
  </si>
  <si>
    <t>1-5</t>
  </si>
  <si>
    <t>0-2</t>
  </si>
  <si>
    <t>2-0</t>
  </si>
  <si>
    <t>1-1</t>
  </si>
  <si>
    <t>1-4</t>
  </si>
  <si>
    <t>4-1</t>
  </si>
  <si>
    <t>4-0</t>
  </si>
  <si>
    <t>0-4</t>
  </si>
  <si>
    <t>2-3</t>
  </si>
  <si>
    <t>в среднем за матч</t>
  </si>
  <si>
    <t>забито в туре</t>
  </si>
  <si>
    <t>забито в чемпионате</t>
  </si>
  <si>
    <t>0-1</t>
  </si>
  <si>
    <t>1-0</t>
  </si>
  <si>
    <t>5-0</t>
  </si>
  <si>
    <t>2-1</t>
  </si>
  <si>
    <t>0-5</t>
  </si>
  <si>
    <t>Ред</t>
  </si>
  <si>
    <t>Акаб</t>
  </si>
  <si>
    <t>место в таблице</t>
  </si>
  <si>
    <t>мячей забито</t>
  </si>
  <si>
    <t>мячей пропущено</t>
  </si>
  <si>
    <t>смесь</t>
  </si>
  <si>
    <t>Космонавтов</t>
  </si>
  <si>
    <t>Королёвский</t>
  </si>
  <si>
    <t>Юбилейный</t>
  </si>
  <si>
    <t>КИУЭС</t>
  </si>
  <si>
    <t>Первомайский</t>
  </si>
  <si>
    <t>Грибанов</t>
  </si>
  <si>
    <t>Сухов</t>
  </si>
  <si>
    <t>Педиди</t>
  </si>
  <si>
    <t>Илюха</t>
  </si>
  <si>
    <t>Иванов</t>
  </si>
  <si>
    <t>Журавлёв</t>
  </si>
  <si>
    <t>Вова</t>
  </si>
  <si>
    <t>Дэн</t>
  </si>
  <si>
    <t>???</t>
  </si>
  <si>
    <t>Цунами</t>
  </si>
  <si>
    <t>туры</t>
  </si>
  <si>
    <t>забито</t>
  </si>
  <si>
    <t>Горького</t>
  </si>
  <si>
    <t>район Торнадо</t>
  </si>
  <si>
    <t>район 15-ой школы</t>
  </si>
  <si>
    <t>2-4</t>
  </si>
  <si>
    <t>4-2</t>
  </si>
  <si>
    <r>
      <t xml:space="preserve">крупные </t>
    </r>
    <r>
      <rPr>
        <sz val="10"/>
        <color indexed="46"/>
        <rFont val="Arial CYR"/>
        <family val="2"/>
      </rPr>
      <t>победы</t>
    </r>
    <r>
      <rPr>
        <sz val="10"/>
        <color indexed="12"/>
        <rFont val="Arial Cyr"/>
        <family val="2"/>
      </rPr>
      <t>/</t>
    </r>
    <r>
      <rPr>
        <sz val="10"/>
        <color indexed="53"/>
        <rFont val="Arial Cyr"/>
        <family val="2"/>
      </rPr>
      <t>поражения</t>
    </r>
  </si>
  <si>
    <t>STEX</t>
  </si>
  <si>
    <t>ЭЛМОНТ</t>
  </si>
  <si>
    <t>фото</t>
  </si>
  <si>
    <t>$</t>
  </si>
  <si>
    <t>+</t>
  </si>
  <si>
    <t>сайт</t>
  </si>
  <si>
    <t>Форца</t>
  </si>
  <si>
    <t>Орион</t>
  </si>
  <si>
    <t>Юпитер</t>
  </si>
  <si>
    <t>Гидра - Жесть</t>
  </si>
  <si>
    <t>Вермонт-IT</t>
  </si>
  <si>
    <t>Санако</t>
  </si>
  <si>
    <t>Атлетико</t>
  </si>
  <si>
    <t>Vector</t>
  </si>
  <si>
    <r>
      <t xml:space="preserve">1-ый гол матч </t>
    </r>
    <r>
      <rPr>
        <sz val="10"/>
        <rFont val="Arial Cyr"/>
        <family val="0"/>
      </rPr>
      <t>Vector</t>
    </r>
    <r>
      <rPr>
        <sz val="10"/>
        <rFont val="Arial Cyr"/>
        <family val="0"/>
      </rPr>
      <t xml:space="preserve"> - </t>
    </r>
    <r>
      <rPr>
        <b/>
        <u val="single"/>
        <sz val="10"/>
        <rFont val="Arial Cyr"/>
        <family val="0"/>
      </rPr>
      <t>Юпитер</t>
    </r>
    <r>
      <rPr>
        <sz val="10"/>
        <rFont val="Arial Cyr"/>
        <family val="0"/>
      </rPr>
      <t xml:space="preserve"> 1-5. </t>
    </r>
  </si>
  <si>
    <t>результат</t>
  </si>
  <si>
    <t>место</t>
  </si>
  <si>
    <t>1-2</t>
  </si>
  <si>
    <t>5-1</t>
  </si>
  <si>
    <t>Шашкин</t>
  </si>
  <si>
    <t>Шатеев</t>
  </si>
  <si>
    <t>Михайлов</t>
  </si>
  <si>
    <t>Стольников</t>
  </si>
  <si>
    <t>Козлов</t>
  </si>
  <si>
    <t>Комиссаров</t>
  </si>
  <si>
    <t>Протопопов</t>
  </si>
  <si>
    <t>автогол</t>
  </si>
  <si>
    <t>Зайцев</t>
  </si>
  <si>
    <t>Кажуров</t>
  </si>
  <si>
    <t>Владыкин</t>
  </si>
  <si>
    <t>Сасновский</t>
  </si>
  <si>
    <t>Давтян</t>
  </si>
  <si>
    <t>Истомин</t>
  </si>
  <si>
    <t>Гуров</t>
  </si>
  <si>
    <t>Карпушин</t>
  </si>
  <si>
    <t>Кашурко</t>
  </si>
  <si>
    <t>Бирюков</t>
  </si>
  <si>
    <t>Барыжиков</t>
  </si>
  <si>
    <t>Васенев</t>
  </si>
  <si>
    <t>Шумейко</t>
  </si>
  <si>
    <t>Масин</t>
  </si>
  <si>
    <t>Губин</t>
  </si>
  <si>
    <t>Акчурин Р.</t>
  </si>
  <si>
    <t>Данилкин</t>
  </si>
  <si>
    <t>Борисов</t>
  </si>
  <si>
    <t>Шлапак</t>
  </si>
  <si>
    <t>Киреев</t>
  </si>
  <si>
    <t>Кашицын</t>
  </si>
  <si>
    <t>Константинов</t>
  </si>
  <si>
    <t>Никонюк</t>
  </si>
  <si>
    <t>Талагаев</t>
  </si>
  <si>
    <t>Касич</t>
  </si>
  <si>
    <t>Галоян</t>
  </si>
  <si>
    <t>Багаев</t>
  </si>
  <si>
    <t>Головин Ар.</t>
  </si>
  <si>
    <t>Бубнов</t>
  </si>
  <si>
    <t>Кругляк</t>
  </si>
  <si>
    <t>Гущин</t>
  </si>
  <si>
    <t>Хрипунов</t>
  </si>
  <si>
    <t>Мачнев А.</t>
  </si>
  <si>
    <t>Солодков</t>
  </si>
  <si>
    <t>Грачёв</t>
  </si>
  <si>
    <t>Исаченко</t>
  </si>
  <si>
    <t>Федюшин</t>
  </si>
  <si>
    <t>Кириллов</t>
  </si>
  <si>
    <t>Чекаев</t>
  </si>
  <si>
    <t>Юркин</t>
  </si>
  <si>
    <t>ИТОГО</t>
  </si>
  <si>
    <t>Сысоев</t>
  </si>
  <si>
    <t>Багдасарян</t>
  </si>
  <si>
    <t>Головкин</t>
  </si>
  <si>
    <t>Власов</t>
  </si>
  <si>
    <t>Першин</t>
  </si>
  <si>
    <t>Егоров</t>
  </si>
  <si>
    <t>Арбиков</t>
  </si>
  <si>
    <t>Поляков</t>
  </si>
  <si>
    <t>Кузин</t>
  </si>
  <si>
    <t>Прохоренко</t>
  </si>
  <si>
    <t>Вышинский</t>
  </si>
  <si>
    <t>Шелепнёв</t>
  </si>
  <si>
    <t>Кулаков</t>
  </si>
  <si>
    <t>Шатилов</t>
  </si>
  <si>
    <t>Молодцов</t>
  </si>
  <si>
    <t>Матушкин</t>
  </si>
  <si>
    <t>Нехаев</t>
  </si>
  <si>
    <t>Колца</t>
  </si>
  <si>
    <t>Решетин</t>
  </si>
  <si>
    <t>5-3</t>
  </si>
  <si>
    <t>1-3</t>
  </si>
  <si>
    <t>3-5</t>
  </si>
  <si>
    <t>3-4</t>
  </si>
  <si>
    <t>4-3</t>
  </si>
  <si>
    <t>6-1</t>
  </si>
  <si>
    <t>1-6</t>
  </si>
  <si>
    <t>Алексеев</t>
  </si>
  <si>
    <t>Кувтун</t>
  </si>
  <si>
    <t>Воронин</t>
  </si>
  <si>
    <t>Майоров</t>
  </si>
  <si>
    <t>Сарычев</t>
  </si>
  <si>
    <t>Сафонов</t>
  </si>
  <si>
    <t>Ольшанский</t>
  </si>
  <si>
    <t>Семенов</t>
  </si>
  <si>
    <t>Морозенко</t>
  </si>
  <si>
    <t>Макаревич</t>
  </si>
  <si>
    <t>Бакун</t>
  </si>
  <si>
    <t>Акчурин</t>
  </si>
  <si>
    <t>Елисеев</t>
  </si>
  <si>
    <t>3-0</t>
  </si>
  <si>
    <t>0-3</t>
  </si>
  <si>
    <t>1-7</t>
  </si>
  <si>
    <t>7-1</t>
  </si>
  <si>
    <t>Нефёдов</t>
  </si>
  <si>
    <t>Поздняков</t>
  </si>
  <si>
    <t>Гончаров</t>
  </si>
  <si>
    <t>Синицын</t>
  </si>
  <si>
    <t>Арсяков</t>
  </si>
  <si>
    <t>Матюнин</t>
  </si>
  <si>
    <t>Матвеев</t>
  </si>
  <si>
    <t>Беляков</t>
  </si>
  <si>
    <t>Егикян</t>
  </si>
  <si>
    <t>Варюхин</t>
  </si>
  <si>
    <t>Альбов</t>
  </si>
  <si>
    <t>Головин Ал.</t>
  </si>
  <si>
    <t>Итог</t>
  </si>
  <si>
    <t>Общий итог</t>
  </si>
  <si>
    <t>Команда</t>
  </si>
  <si>
    <t>Red Kor`s Итог</t>
  </si>
  <si>
    <t>Vector Итог</t>
  </si>
  <si>
    <t>Акелла Итог</t>
  </si>
  <si>
    <t>Атлетико Итог</t>
  </si>
  <si>
    <t>Вермонт-IT Итог</t>
  </si>
  <si>
    <t>Гидра - Жесть Итог</t>
  </si>
  <si>
    <t>Королёв Юнайтед Итог</t>
  </si>
  <si>
    <t>Металл Итог</t>
  </si>
  <si>
    <t>Метатр Итог</t>
  </si>
  <si>
    <t>МЮИ Итог</t>
  </si>
  <si>
    <t>Орион Итог</t>
  </si>
  <si>
    <t>Санако Итог</t>
  </si>
  <si>
    <t>Трейси Итог</t>
  </si>
  <si>
    <t>Форца Итог</t>
  </si>
  <si>
    <t>ЭЛМОНТ Итог</t>
  </si>
  <si>
    <t>Юпитер Итог</t>
  </si>
  <si>
    <t>7-0</t>
  </si>
  <si>
    <t>0-7</t>
  </si>
  <si>
    <t>10-3</t>
  </si>
  <si>
    <t>3-10</t>
  </si>
  <si>
    <t>2-5</t>
  </si>
  <si>
    <t>5-2</t>
  </si>
  <si>
    <t>2-2</t>
  </si>
  <si>
    <t>6-0</t>
  </si>
  <si>
    <t>0-6</t>
  </si>
  <si>
    <t>0-0</t>
  </si>
  <si>
    <t>0-9</t>
  </si>
  <si>
    <t>9-0</t>
  </si>
  <si>
    <r>
      <t xml:space="preserve">100-ый гол забит в игре </t>
    </r>
    <r>
      <rPr>
        <b/>
        <i/>
        <sz val="10"/>
        <rFont val="Arial Cyr"/>
        <family val="0"/>
      </rPr>
      <t>Гидра-Жесть</t>
    </r>
    <r>
      <rPr>
        <sz val="10"/>
        <rFont val="Arial Cyr"/>
        <family val="0"/>
      </rPr>
      <t xml:space="preserve"> - Королёв Юнайтед 1-3</t>
    </r>
  </si>
  <si>
    <r>
      <t xml:space="preserve">300-ый гол забит в игре </t>
    </r>
    <r>
      <rPr>
        <b/>
        <i/>
        <sz val="10"/>
        <rFont val="Arial Cyr"/>
        <family val="0"/>
      </rPr>
      <t>Гидра-Жесть</t>
    </r>
    <r>
      <rPr>
        <sz val="10"/>
        <rFont val="Arial Cyr"/>
        <family val="0"/>
      </rPr>
      <t xml:space="preserve"> - Юпитер 3-0</t>
    </r>
  </si>
  <si>
    <r>
      <t xml:space="preserve">200-ый гол забит в игре </t>
    </r>
    <r>
      <rPr>
        <b/>
        <i/>
        <sz val="10"/>
        <rFont val="Arial Cyr"/>
        <family val="0"/>
      </rPr>
      <t>Вермонт IT</t>
    </r>
    <r>
      <rPr>
        <sz val="10"/>
        <rFont val="Arial Cyr"/>
        <family val="0"/>
      </rPr>
      <t xml:space="preserve"> - Vector 3-1</t>
    </r>
  </si>
  <si>
    <t>Вачнадзе</t>
  </si>
  <si>
    <t>Лебедев</t>
  </si>
  <si>
    <t>Подоляко</t>
  </si>
  <si>
    <t>Тарантинов</t>
  </si>
  <si>
    <t>Макаров</t>
  </si>
  <si>
    <t>Крошечников</t>
  </si>
  <si>
    <t>Голубев</t>
  </si>
  <si>
    <t>Мелкумян</t>
  </si>
  <si>
    <t>Клинников</t>
  </si>
  <si>
    <t>Чёрный</t>
  </si>
  <si>
    <t>Тринвенцев</t>
  </si>
  <si>
    <t>Андрющенко</t>
  </si>
  <si>
    <t>автор не известен</t>
  </si>
  <si>
    <t>Капцов</t>
  </si>
  <si>
    <t>Апреутес</t>
  </si>
  <si>
    <t>Хмарук</t>
  </si>
  <si>
    <t>Бобков</t>
  </si>
  <si>
    <t>Барковский</t>
  </si>
  <si>
    <t>Крючков</t>
  </si>
  <si>
    <t>Шабанов</t>
  </si>
  <si>
    <t>Максимов</t>
  </si>
  <si>
    <t>Кузьмин</t>
  </si>
  <si>
    <t>Харламов</t>
  </si>
  <si>
    <t>Рыжаков</t>
  </si>
  <si>
    <t>Новохатнев</t>
  </si>
  <si>
    <t>Хамидулин</t>
  </si>
  <si>
    <t>Корепанов</t>
  </si>
  <si>
    <t>автогол Сумма</t>
  </si>
  <si>
    <t>автогол Количество</t>
  </si>
  <si>
    <t>Акчурин Р. Сумма</t>
  </si>
  <si>
    <t>Акчурин Р. Количество</t>
  </si>
  <si>
    <t>Алексеев Сумма</t>
  </si>
  <si>
    <t>Алексеев Количество</t>
  </si>
  <si>
    <t>Арсяков Сумма</t>
  </si>
  <si>
    <t>Арсяков Количество</t>
  </si>
  <si>
    <t>Багаев Сумма</t>
  </si>
  <si>
    <t>Багаев Количество</t>
  </si>
  <si>
    <t>Бакун Сумма</t>
  </si>
  <si>
    <t>Бакун Количество</t>
  </si>
  <si>
    <t>Барыжиков Сумма</t>
  </si>
  <si>
    <t>Барыжиков Количество</t>
  </si>
  <si>
    <t>Беляков Сумма</t>
  </si>
  <si>
    <t>Беляков Количество</t>
  </si>
  <si>
    <t>Бирюков Сумма</t>
  </si>
  <si>
    <t>Бирюков Количество</t>
  </si>
  <si>
    <t>Борисов Сумма</t>
  </si>
  <si>
    <t>Борисов Количество</t>
  </si>
  <si>
    <t>Бубнов Сумма</t>
  </si>
  <si>
    <t>Бубнов Количество</t>
  </si>
  <si>
    <t>Васенев Сумма</t>
  </si>
  <si>
    <t>Васенев Количество</t>
  </si>
  <si>
    <t>Владыкин Сумма</t>
  </si>
  <si>
    <t>Владыкин Количество</t>
  </si>
  <si>
    <t>Воронин Сумма</t>
  </si>
  <si>
    <t>Воронин Количество</t>
  </si>
  <si>
    <t>Галоян Сумма</t>
  </si>
  <si>
    <t>Галоян Количество</t>
  </si>
  <si>
    <t>Головин Ал. Сумма</t>
  </si>
  <si>
    <t>Головин Ал. Количество</t>
  </si>
  <si>
    <t>Головин Ар. Сумма</t>
  </si>
  <si>
    <t>Головин Ар. Количество</t>
  </si>
  <si>
    <t>Гончаров Сумма</t>
  </si>
  <si>
    <t>Гончаров Количество</t>
  </si>
  <si>
    <t>Грачёв Сумма</t>
  </si>
  <si>
    <t>Грачёв Количество</t>
  </si>
  <si>
    <t>Губин Сумма</t>
  </si>
  <si>
    <t>Губин Количество</t>
  </si>
  <si>
    <t>Гуров Сумма</t>
  </si>
  <si>
    <t>Гуров Количество</t>
  </si>
  <si>
    <t>Гущин Сумма</t>
  </si>
  <si>
    <t>Гущин Количество</t>
  </si>
  <si>
    <t>Давтян Сумма</t>
  </si>
  <si>
    <t>Давтян Количество</t>
  </si>
  <si>
    <t>Данилкин Сумма</t>
  </si>
  <si>
    <t>Данилкин Количество</t>
  </si>
  <si>
    <t>Егикян Сумма</t>
  </si>
  <si>
    <t>Егикян Количество</t>
  </si>
  <si>
    <t>Егоров Сумма</t>
  </si>
  <si>
    <t>Егоров Количество</t>
  </si>
  <si>
    <t>Зайцев Сумма</t>
  </si>
  <si>
    <t>Зайцев Количество</t>
  </si>
  <si>
    <t>Исаченко Сумма</t>
  </si>
  <si>
    <t>Исаченко Количество</t>
  </si>
  <si>
    <t>Истомин Сумма</t>
  </si>
  <si>
    <t>Истомин Количество</t>
  </si>
  <si>
    <t>Кажуров Сумма</t>
  </si>
  <si>
    <t>Кажуров Количество</t>
  </si>
  <si>
    <t>Карпушин Сумма</t>
  </si>
  <si>
    <t>Карпушин Количество</t>
  </si>
  <si>
    <t>Кашицын Сумма</t>
  </si>
  <si>
    <t>Кашицын Количество</t>
  </si>
  <si>
    <t>Кашурко Сумма</t>
  </si>
  <si>
    <t>Кашурко Количество</t>
  </si>
  <si>
    <t>Киреев Сумма</t>
  </si>
  <si>
    <t>Киреев Количество</t>
  </si>
  <si>
    <t>Кириллов Сумма</t>
  </si>
  <si>
    <t>Кириллов Количество</t>
  </si>
  <si>
    <t>Козлов Сумма</t>
  </si>
  <si>
    <t>Козлов Количество</t>
  </si>
  <si>
    <t>Колца Сумма</t>
  </si>
  <si>
    <t>Колца Количество</t>
  </si>
  <si>
    <t>Комиссаров Сумма</t>
  </si>
  <si>
    <t>Комиссаров Количество</t>
  </si>
  <si>
    <t>Константинов Сумма</t>
  </si>
  <si>
    <t>Константинов Количество</t>
  </si>
  <si>
    <t>Кругляк Сумма</t>
  </si>
  <si>
    <t>Кругляк Количество</t>
  </si>
  <si>
    <t>Кувтун Сумма</t>
  </si>
  <si>
    <t>Кувтун Количество</t>
  </si>
  <si>
    <t>Кулаков Сумма</t>
  </si>
  <si>
    <t>Кулаков Количество</t>
  </si>
  <si>
    <t>Майоров Сумма</t>
  </si>
  <si>
    <t>Майоров Количество</t>
  </si>
  <si>
    <t>Макаревич Сумма</t>
  </si>
  <si>
    <t>Макаревич Количество</t>
  </si>
  <si>
    <t>Масин Сумма</t>
  </si>
  <si>
    <t>Масин Количество</t>
  </si>
  <si>
    <t>Матвеев Сумма</t>
  </si>
  <si>
    <t>Матвеев Количество</t>
  </si>
  <si>
    <t>Матушкин Сумма</t>
  </si>
  <si>
    <t>Матушкин Количество</t>
  </si>
  <si>
    <t>Матюнин Сумма</t>
  </si>
  <si>
    <t>Матюнин Количество</t>
  </si>
  <si>
    <t>Мачнев А. Сумма</t>
  </si>
  <si>
    <t>Мачнев А. Количество</t>
  </si>
  <si>
    <t>Михайлов Сумма</t>
  </si>
  <si>
    <t>Михайлов Количество</t>
  </si>
  <si>
    <t>Молодцов Сумма</t>
  </si>
  <si>
    <t>Молодцов Количество</t>
  </si>
  <si>
    <t>Морозенко Сумма</t>
  </si>
  <si>
    <t>Морозенко Количество</t>
  </si>
  <si>
    <t>Нефёдов Сумма</t>
  </si>
  <si>
    <t>Нефёдов Количество</t>
  </si>
  <si>
    <t>Нехаев Сумма</t>
  </si>
  <si>
    <t>Нехаев Количество</t>
  </si>
  <si>
    <t>Никонюк Сумма</t>
  </si>
  <si>
    <t>Никонюк Количество</t>
  </si>
  <si>
    <t>Ольшанский Сумма</t>
  </si>
  <si>
    <t>Ольшанский Количество</t>
  </si>
  <si>
    <t>Поздняков Сумма</t>
  </si>
  <si>
    <t>Поздняков Количество</t>
  </si>
  <si>
    <t>Протопопов Сумма</t>
  </si>
  <si>
    <t>Протопопов Количество</t>
  </si>
  <si>
    <t>Решетин Сумма</t>
  </si>
  <si>
    <t>Решетин Количество</t>
  </si>
  <si>
    <t>Сарычев Сумма</t>
  </si>
  <si>
    <t>Сарычев Количество</t>
  </si>
  <si>
    <t>Сасновский Сумма</t>
  </si>
  <si>
    <t>Сасновский Количество</t>
  </si>
  <si>
    <t>Сафонов Сумма</t>
  </si>
  <si>
    <t>Сафонов Количество</t>
  </si>
  <si>
    <t>Семенов Сумма</t>
  </si>
  <si>
    <t>Семенов Количество</t>
  </si>
  <si>
    <t>Синицын Сумма</t>
  </si>
  <si>
    <t>Синицын Количество</t>
  </si>
  <si>
    <t>Солодков Сумма</t>
  </si>
  <si>
    <t>Солодков Количество</t>
  </si>
  <si>
    <t>Стольников Сумма</t>
  </si>
  <si>
    <t>Стольников Количество</t>
  </si>
  <si>
    <t>Сухов Сумма</t>
  </si>
  <si>
    <t>Сухов Количество</t>
  </si>
  <si>
    <t>Сысоев Сумма</t>
  </si>
  <si>
    <t>Сысоев Количество</t>
  </si>
  <si>
    <t>Талагаев Сумма</t>
  </si>
  <si>
    <t>Талагаев Количество</t>
  </si>
  <si>
    <t>Федюшин Сумма</t>
  </si>
  <si>
    <t>Федюшин Количество</t>
  </si>
  <si>
    <t>Хрипунов Сумма</t>
  </si>
  <si>
    <t>Хрипунов Количество</t>
  </si>
  <si>
    <t>Чекаев Сумма</t>
  </si>
  <si>
    <t>Чекаев Количество</t>
  </si>
  <si>
    <t>Шатеев Сумма</t>
  </si>
  <si>
    <t>Шатеев Количество</t>
  </si>
  <si>
    <t>Шатилов Сумма</t>
  </si>
  <si>
    <t>Шатилов Количество</t>
  </si>
  <si>
    <t>Шашкин Сумма</t>
  </si>
  <si>
    <t>Шашкин Количество</t>
  </si>
  <si>
    <t>Шелепнёв Сумма</t>
  </si>
  <si>
    <t>Шелепнёв Количество</t>
  </si>
  <si>
    <t>Шлапак Сумма</t>
  </si>
  <si>
    <t>Шлапак Количество</t>
  </si>
  <si>
    <t>Шумейко Сумма</t>
  </si>
  <si>
    <t>Шумейко Количество</t>
  </si>
  <si>
    <t>Юркин Сумма</t>
  </si>
  <si>
    <t>Юркин Количество</t>
  </si>
  <si>
    <t>автор не известен Сумма</t>
  </si>
  <si>
    <t>автор не известен Количество</t>
  </si>
  <si>
    <t>Тарантинов Сумма</t>
  </si>
  <si>
    <t>Тарантинов Количество</t>
  </si>
  <si>
    <t>Макаров Сумма</t>
  </si>
  <si>
    <t>Макаров Количество</t>
  </si>
  <si>
    <t>Вачнадзе Сумма</t>
  </si>
  <si>
    <t>Вачнадзе Количество</t>
  </si>
  <si>
    <t>Барковский Сумма</t>
  </si>
  <si>
    <t>Барковский Количество</t>
  </si>
  <si>
    <t>Крючков Сумма</t>
  </si>
  <si>
    <t>Крючков Количество</t>
  </si>
  <si>
    <t>Бобков Сумма</t>
  </si>
  <si>
    <t>Бобков Количество</t>
  </si>
  <si>
    <t>Лебедев Сумма</t>
  </si>
  <si>
    <t>Лебедев Количество</t>
  </si>
  <si>
    <t>Варюхин Сумма</t>
  </si>
  <si>
    <t>Варюхин Количество</t>
  </si>
  <si>
    <t>Подоляко Сумма</t>
  </si>
  <si>
    <t>Подоляко Количество</t>
  </si>
  <si>
    <t>Капцов Сумма</t>
  </si>
  <si>
    <t>Капцов Количество</t>
  </si>
  <si>
    <t>Апреутес Сумма</t>
  </si>
  <si>
    <t>Апреутес Количество</t>
  </si>
  <si>
    <t>Андрющенко Сумма</t>
  </si>
  <si>
    <t>Андрющенко Количество</t>
  </si>
  <si>
    <t>Хамидулин Сумма</t>
  </si>
  <si>
    <t>Хамидулин Количество</t>
  </si>
  <si>
    <t>Кузьмин Сумма</t>
  </si>
  <si>
    <t>Кузьмин Количество</t>
  </si>
  <si>
    <t>Голубев Сумма</t>
  </si>
  <si>
    <t>Голубев Количество</t>
  </si>
  <si>
    <t>Корепанов Сумма</t>
  </si>
  <si>
    <t>Корепанов Количество</t>
  </si>
  <si>
    <t>Максимов Сумма</t>
  </si>
  <si>
    <t>Максимов Количество</t>
  </si>
  <si>
    <t>Харламов Сумма</t>
  </si>
  <si>
    <t>Харламов Количество</t>
  </si>
  <si>
    <t>3-2</t>
  </si>
  <si>
    <t>Шарин</t>
  </si>
  <si>
    <t>Губанов</t>
  </si>
  <si>
    <t>Хотин</t>
  </si>
  <si>
    <t>Степахин</t>
  </si>
  <si>
    <t>Логинов</t>
  </si>
  <si>
    <t>Потатуев</t>
  </si>
  <si>
    <t>Губанов Сумма</t>
  </si>
  <si>
    <t>Губанов Количество</t>
  </si>
  <si>
    <t>Хотин Сумма</t>
  </si>
  <si>
    <t>Хотин Количество</t>
  </si>
  <si>
    <t>Шарин Сумма</t>
  </si>
  <si>
    <t>Шарин Количество</t>
  </si>
  <si>
    <t>Поляков Сумма</t>
  </si>
  <si>
    <t>Поляков Количество</t>
  </si>
  <si>
    <t>Потатуев Сумма</t>
  </si>
  <si>
    <t>Потатуев Количество</t>
  </si>
  <si>
    <t>Степахин Сумма</t>
  </si>
  <si>
    <t>Степахин Количество</t>
  </si>
  <si>
    <t>Логинов Сумма</t>
  </si>
  <si>
    <t>Логинов Количество</t>
  </si>
  <si>
    <t>Попов</t>
  </si>
  <si>
    <t>Москаленко</t>
  </si>
  <si>
    <t>Коваленко</t>
  </si>
  <si>
    <t>Кондратьев</t>
  </si>
  <si>
    <t>Фролов</t>
  </si>
  <si>
    <t>Проскурин</t>
  </si>
  <si>
    <t>Земсков</t>
  </si>
  <si>
    <t>Литвинов</t>
  </si>
  <si>
    <t>Лаврентьев</t>
  </si>
  <si>
    <t>удаление</t>
  </si>
  <si>
    <t>предупреждение</t>
  </si>
  <si>
    <t>дисквалификация</t>
  </si>
  <si>
    <t>Смирнов</t>
  </si>
  <si>
    <t>Черкасов</t>
  </si>
  <si>
    <t>Петров</t>
  </si>
  <si>
    <t>Максименков</t>
  </si>
  <si>
    <t>Петров Сумма</t>
  </si>
  <si>
    <t>Петров Количество</t>
  </si>
  <si>
    <t>Шабанов Сумма</t>
  </si>
  <si>
    <t>Шабанов Количество</t>
  </si>
  <si>
    <t>Земсков Сумма</t>
  </si>
  <si>
    <t>Земсков Количество</t>
  </si>
  <si>
    <t>Литвинов Сумма</t>
  </si>
  <si>
    <t>Литвинов Количество</t>
  </si>
  <si>
    <r>
      <t xml:space="preserve">400-ый гол забит командой </t>
    </r>
    <r>
      <rPr>
        <b/>
        <i/>
        <sz val="10"/>
        <rFont val="Arial Cyr"/>
        <family val="0"/>
      </rPr>
      <t>Трейси</t>
    </r>
    <r>
      <rPr>
        <sz val="10"/>
        <rFont val="Arial Cyr"/>
        <family val="0"/>
      </rPr>
      <t xml:space="preserve"> в игре с ЭЛМОНТом 2-3</t>
    </r>
  </si>
  <si>
    <t>Кущук</t>
  </si>
  <si>
    <t>Болкунов</t>
  </si>
  <si>
    <t>Слепцов</t>
  </si>
  <si>
    <t>Слепцов Сумма</t>
  </si>
  <si>
    <t>Слепцов Количество</t>
  </si>
  <si>
    <t>Кущук Сумма</t>
  </si>
  <si>
    <t>Кущук Количество</t>
  </si>
  <si>
    <t>Каримов</t>
  </si>
  <si>
    <t>Дроботов</t>
  </si>
  <si>
    <t>Акифьев</t>
  </si>
  <si>
    <t>Митрофанов</t>
  </si>
  <si>
    <t>Акифьев Сумма</t>
  </si>
  <si>
    <t>Акифьев Количество</t>
  </si>
  <si>
    <t>Прохоренко Сумма</t>
  </si>
  <si>
    <t>Прохоренко Количество</t>
  </si>
  <si>
    <t>Дроботов Сумма</t>
  </si>
  <si>
    <t>Дроботов Количество</t>
  </si>
  <si>
    <t>Касич Сумма</t>
  </si>
  <si>
    <t>Касич Количество</t>
  </si>
  <si>
    <t>6-6</t>
  </si>
  <si>
    <t>Сидякин</t>
  </si>
  <si>
    <t>Скрипкарь</t>
  </si>
  <si>
    <t>Журов</t>
  </si>
  <si>
    <t>Лесечко</t>
  </si>
  <si>
    <t>Мачнев Е.</t>
  </si>
  <si>
    <t>Сойко</t>
  </si>
  <si>
    <t>Бердышев</t>
  </si>
  <si>
    <t>Малых</t>
  </si>
  <si>
    <t>Герасимов</t>
  </si>
  <si>
    <t>Лепехин</t>
  </si>
  <si>
    <t>Королев</t>
  </si>
  <si>
    <t>Бураков</t>
  </si>
  <si>
    <r>
      <t xml:space="preserve">500-ый гол забит командой </t>
    </r>
    <r>
      <rPr>
        <b/>
        <i/>
        <sz val="10"/>
        <rFont val="Arial Cyr"/>
        <family val="0"/>
      </rPr>
      <t>ЭЛМОНТ</t>
    </r>
    <r>
      <rPr>
        <sz val="10"/>
        <rFont val="Arial Cyr"/>
        <family val="0"/>
      </rPr>
      <t xml:space="preserve"> в игре с Red Kor`s 3-0</t>
    </r>
  </si>
  <si>
    <t>Чичков</t>
  </si>
  <si>
    <t>Пчелинцев</t>
  </si>
  <si>
    <t>4-6</t>
  </si>
  <si>
    <t>6-4</t>
  </si>
  <si>
    <t>Едемский</t>
  </si>
  <si>
    <t>Билоус</t>
  </si>
  <si>
    <t>Кучеров</t>
  </si>
  <si>
    <t>Хрящов</t>
  </si>
  <si>
    <t>Чухлов</t>
  </si>
  <si>
    <t>Кротиков</t>
  </si>
  <si>
    <t>Галеутдинов</t>
  </si>
  <si>
    <t>Зубанов</t>
  </si>
  <si>
    <t>Колчанов</t>
  </si>
  <si>
    <t>Королёв</t>
  </si>
  <si>
    <t>Кострюков</t>
  </si>
  <si>
    <t>Федосеев</t>
  </si>
  <si>
    <t>Васюнин</t>
  </si>
  <si>
    <t>Галяутдинов</t>
  </si>
  <si>
    <t>7-2</t>
  </si>
  <si>
    <t>2-7</t>
  </si>
  <si>
    <t>Королев Сумма</t>
  </si>
  <si>
    <t>Королев Количество</t>
  </si>
  <si>
    <t>Хрящов Сумма</t>
  </si>
  <si>
    <t>Хрящов Количество</t>
  </si>
  <si>
    <t>Васюнин Сумма</t>
  </si>
  <si>
    <t>Васюнин Количество</t>
  </si>
  <si>
    <t>Сидякин Сумма</t>
  </si>
  <si>
    <t>Сидякин Количество</t>
  </si>
  <si>
    <t>Бердышев Сумма</t>
  </si>
  <si>
    <t>Бердышев Количество</t>
  </si>
  <si>
    <t>Кострюков Сумма</t>
  </si>
  <si>
    <t>Кострюков Количество</t>
  </si>
  <si>
    <t>Едемский Сумма</t>
  </si>
  <si>
    <t>Едемский Количество</t>
  </si>
  <si>
    <t>Мелкумян Сумма</t>
  </si>
  <si>
    <t>Мелкумян Количество</t>
  </si>
  <si>
    <t>Билоус Сумма</t>
  </si>
  <si>
    <t>Билоус Количество</t>
  </si>
  <si>
    <t>Федосеев Сумма</t>
  </si>
  <si>
    <t>Федосеев Количество</t>
  </si>
  <si>
    <t>Кучеров Сумма</t>
  </si>
  <si>
    <t>Кучеров Количество</t>
  </si>
  <si>
    <t>Журов Сумма</t>
  </si>
  <si>
    <t>Журов Количество</t>
  </si>
  <si>
    <t>Бураков Сумма</t>
  </si>
  <si>
    <t>Бураков Количество</t>
  </si>
  <si>
    <t>Галяутдинов Сумма</t>
  </si>
  <si>
    <t>Галяутдинов Количество</t>
  </si>
  <si>
    <t>Мачнев Е. Сумма</t>
  </si>
  <si>
    <t>Мачнев Е. Количество</t>
  </si>
  <si>
    <t>Чичков Сумма</t>
  </si>
  <si>
    <t>Чичков Количество</t>
  </si>
  <si>
    <t>Лесечко Сумма</t>
  </si>
  <si>
    <t>Лесечко Количество</t>
  </si>
  <si>
    <t>Малых Сумма</t>
  </si>
  <si>
    <t>Малых Количество</t>
  </si>
  <si>
    <t>Герасимов Сумма</t>
  </si>
  <si>
    <t>Герасимов Количество</t>
  </si>
  <si>
    <t>4-5</t>
  </si>
  <si>
    <t>5-4</t>
  </si>
  <si>
    <t>Романков</t>
  </si>
  <si>
    <t>Райгородецкий</t>
  </si>
  <si>
    <t>6-2</t>
  </si>
  <si>
    <t>2-6</t>
  </si>
  <si>
    <r>
      <t xml:space="preserve">600-ый гол забит командой </t>
    </r>
    <r>
      <rPr>
        <b/>
        <i/>
        <sz val="10"/>
        <rFont val="Arial Cyr"/>
        <family val="0"/>
      </rPr>
      <t>ЭЛМОНТ</t>
    </r>
    <r>
      <rPr>
        <sz val="10"/>
        <rFont val="Arial Cyr"/>
        <family val="0"/>
      </rPr>
      <t xml:space="preserve"> в игре с Юпитер 1-0</t>
    </r>
  </si>
  <si>
    <t>Горохов</t>
  </si>
  <si>
    <t>Кульков</t>
  </si>
  <si>
    <t>Колганов</t>
  </si>
  <si>
    <t>Куракин</t>
  </si>
  <si>
    <t>Марышев</t>
  </si>
  <si>
    <t>Проскурин Сумма</t>
  </si>
  <si>
    <t>Проскурин Количество</t>
  </si>
  <si>
    <t>Романков Сумма</t>
  </si>
  <si>
    <t>Романков Количество</t>
  </si>
  <si>
    <t>Колганов Сумма</t>
  </si>
  <si>
    <t>Колганов Количество</t>
  </si>
  <si>
    <t>Кульков Сумма</t>
  </si>
  <si>
    <t>Кульков Количество</t>
  </si>
  <si>
    <t>Райгородецкий Сумма</t>
  </si>
  <si>
    <t>Райгородецкий Количество</t>
  </si>
  <si>
    <t>Горохов Сумма</t>
  </si>
  <si>
    <t>Горохов Количество</t>
  </si>
  <si>
    <t>Пчелинцев Сумма</t>
  </si>
  <si>
    <t>Пчелинцев Количество</t>
  </si>
  <si>
    <t>Доманцев</t>
  </si>
  <si>
    <t>Колабаев</t>
  </si>
  <si>
    <t>Колабаев Сумма</t>
  </si>
  <si>
    <t>Колабаев Количество</t>
  </si>
  <si>
    <t>Доманцев Сумма</t>
  </si>
  <si>
    <t>Доманцев Количество</t>
  </si>
  <si>
    <t>Власов Сумма</t>
  </si>
  <si>
    <t>Власов Количество</t>
  </si>
  <si>
    <t>Антонов</t>
  </si>
  <si>
    <t>Клещёв</t>
  </si>
  <si>
    <t>П</t>
  </si>
  <si>
    <t>8-0</t>
  </si>
  <si>
    <t>0-8</t>
  </si>
  <si>
    <t>Альшевский</t>
  </si>
  <si>
    <t>Богдан</t>
  </si>
  <si>
    <t>Павлов</t>
  </si>
  <si>
    <r>
      <t xml:space="preserve">700-ый гол забит командой </t>
    </r>
    <r>
      <rPr>
        <b/>
        <i/>
        <sz val="10"/>
        <rFont val="Arial Cyr"/>
        <family val="0"/>
      </rPr>
      <t>Гидра-Жесть</t>
    </r>
    <r>
      <rPr>
        <sz val="10"/>
        <rFont val="Arial Cyr"/>
        <family val="0"/>
      </rPr>
      <t xml:space="preserve"> в игре с Акелла 1-1</t>
    </r>
  </si>
  <si>
    <t>Павлов Сумма</t>
  </si>
  <si>
    <t>Павлов Количество</t>
  </si>
  <si>
    <t>Богдан Сумма</t>
  </si>
  <si>
    <t>Богдан Количество</t>
  </si>
  <si>
    <t>Альшевский Сумма</t>
  </si>
  <si>
    <t>Альшевский Количество</t>
  </si>
  <si>
    <t>Сажнев Ал-й</t>
  </si>
  <si>
    <t>Сажнев Ал-р</t>
  </si>
  <si>
    <t>8-1</t>
  </si>
  <si>
    <t>1-8</t>
  </si>
  <si>
    <t>Киселев</t>
  </si>
  <si>
    <t>Владов</t>
  </si>
  <si>
    <t>Кравцов</t>
  </si>
  <si>
    <t>Богатов</t>
  </si>
  <si>
    <t>Сищенков</t>
  </si>
  <si>
    <t>Грек</t>
  </si>
  <si>
    <t>Гордяев</t>
  </si>
  <si>
    <t>9-2</t>
  </si>
  <si>
    <t>2-9</t>
  </si>
  <si>
    <t>Бородин</t>
  </si>
  <si>
    <t>Дикий</t>
  </si>
  <si>
    <t>Никитушкин</t>
  </si>
  <si>
    <t>Горбачко</t>
  </si>
  <si>
    <t>Сажнев Ал-р Сумма</t>
  </si>
  <si>
    <t>Сажнев Ал-р Количество</t>
  </si>
  <si>
    <t>Сажнев Ал-й Сумма</t>
  </si>
  <si>
    <t>Сажнев Ал-й Количество</t>
  </si>
  <si>
    <t>Богатов Сумма</t>
  </si>
  <si>
    <t>Богатов Количество</t>
  </si>
  <si>
    <t>Владов Сумма</t>
  </si>
  <si>
    <t>Владов Количество</t>
  </si>
  <si>
    <t>Кравцов Сумма</t>
  </si>
  <si>
    <t>Кравцов Количество</t>
  </si>
  <si>
    <t>Дикий Сумма</t>
  </si>
  <si>
    <t>Дикий Количество</t>
  </si>
  <si>
    <t>Иванов Сумма</t>
  </si>
  <si>
    <t>Иванов Количество</t>
  </si>
  <si>
    <t>Москаленко Сумма</t>
  </si>
  <si>
    <t>Москаленко Количество</t>
  </si>
  <si>
    <t>Болкунов Сумма</t>
  </si>
  <si>
    <t>Болкунов Количество</t>
  </si>
  <si>
    <t>Бородин Сумма</t>
  </si>
  <si>
    <t>Бородин Количество</t>
  </si>
  <si>
    <t>Киселев Сумма</t>
  </si>
  <si>
    <t>Киселев Количество</t>
  </si>
  <si>
    <t>Елисеев Сумма</t>
  </si>
  <si>
    <t>Елисеев Количество</t>
  </si>
  <si>
    <r>
      <t xml:space="preserve">800-ый гол забит в игре </t>
    </r>
    <r>
      <rPr>
        <b/>
        <i/>
        <sz val="10"/>
        <rFont val="Arial Cyr"/>
        <family val="0"/>
      </rPr>
      <t xml:space="preserve">Red Kor`s - Металл 4-6 </t>
    </r>
    <r>
      <rPr>
        <sz val="10"/>
        <rFont val="Arial Cyr"/>
        <family val="0"/>
      </rPr>
      <t>(перед игрой 796)</t>
    </r>
  </si>
  <si>
    <t>Нажметдинов</t>
  </si>
  <si>
    <t>Епифанов</t>
  </si>
  <si>
    <t>Попиков</t>
  </si>
  <si>
    <t>Попиков Сумма</t>
  </si>
  <si>
    <t>Попиков Количество</t>
  </si>
  <si>
    <t>Нажметдинов Сумма</t>
  </si>
  <si>
    <t>Нажметдинов Количество</t>
  </si>
  <si>
    <t>Епифанов Сумма</t>
  </si>
  <si>
    <t>Епифанов Количество</t>
  </si>
  <si>
    <t>Иншаков</t>
  </si>
  <si>
    <t>Макарцев</t>
  </si>
  <si>
    <t>Резанцев</t>
  </si>
  <si>
    <t>Резанцев Сумма</t>
  </si>
  <si>
    <t>Резанцев Количество</t>
  </si>
  <si>
    <t>Макарцев Сумма</t>
  </si>
  <si>
    <t>Макарцев Количество</t>
  </si>
  <si>
    <t>Ольшевский</t>
  </si>
  <si>
    <t>Поверинов</t>
  </si>
  <si>
    <t>Кузин Сумма</t>
  </si>
  <si>
    <t>Кузин Количество</t>
  </si>
  <si>
    <t>Поверинов Сумма</t>
  </si>
  <si>
    <t>Поверинов Количество</t>
  </si>
  <si>
    <t>Ольшевский Сумма</t>
  </si>
  <si>
    <t>Ольшевский Количество</t>
  </si>
  <si>
    <t>Рязанцев</t>
  </si>
  <si>
    <t>Березин</t>
  </si>
  <si>
    <t>Гриб</t>
  </si>
  <si>
    <t>Лепёхин</t>
  </si>
  <si>
    <t>Платонов</t>
  </si>
  <si>
    <t>Васильков</t>
  </si>
  <si>
    <t>Абоимов</t>
  </si>
  <si>
    <t>Комаров</t>
  </si>
  <si>
    <t>Гриб Сумма</t>
  </si>
  <si>
    <t>Гриб Количество</t>
  </si>
  <si>
    <t>Лепёхин Сумма</t>
  </si>
  <si>
    <t>Лепёхин Количество</t>
  </si>
  <si>
    <t>Комаров Сумма</t>
  </si>
  <si>
    <t>Комаров Количество</t>
  </si>
  <si>
    <t>Платонов Сумма</t>
  </si>
  <si>
    <t>Платонов Количество</t>
  </si>
  <si>
    <t>Васильков Сумма</t>
  </si>
  <si>
    <t>Васильков Количество</t>
  </si>
  <si>
    <t>Абоимов Сумма</t>
  </si>
  <si>
    <t>Абоимов Количество</t>
  </si>
  <si>
    <t>Кротиков Сумма</t>
  </si>
  <si>
    <t>Кротиков Количество</t>
  </si>
  <si>
    <t>Гордяев Сумма</t>
  </si>
  <si>
    <t>Гордяев Количество</t>
  </si>
  <si>
    <t>Ракулов</t>
  </si>
  <si>
    <t>Триков</t>
  </si>
  <si>
    <r>
      <t xml:space="preserve">900-ый гол забит в игре </t>
    </r>
    <r>
      <rPr>
        <b/>
        <i/>
        <sz val="10"/>
        <rFont val="Arial Cyr"/>
        <family val="0"/>
      </rPr>
      <t xml:space="preserve">Элмонт - Трейси 3-5 </t>
    </r>
    <r>
      <rPr>
        <sz val="10"/>
        <rFont val="Arial Cyr"/>
        <family val="0"/>
      </rPr>
      <t>(перед игрой 898)</t>
    </r>
  </si>
  <si>
    <t>Чехлов</t>
  </si>
  <si>
    <t>Ярощук</t>
  </si>
  <si>
    <t>Чехлов Сумма</t>
  </si>
  <si>
    <t>Чехлов Количество</t>
  </si>
  <si>
    <t>Каримов Сумма</t>
  </si>
  <si>
    <t>Каримов Количество</t>
  </si>
  <si>
    <t>Триков Сумма</t>
  </si>
  <si>
    <t>Триков Количество</t>
  </si>
  <si>
    <t>Грек Сумма</t>
  </si>
  <si>
    <t>Грек Количество</t>
  </si>
  <si>
    <t>Баранников</t>
  </si>
  <si>
    <t>Золотов</t>
  </si>
  <si>
    <t>Ефремов</t>
  </si>
  <si>
    <t>Баранников Сумма</t>
  </si>
  <si>
    <t>Баранников Количество</t>
  </si>
  <si>
    <t>Золотов Сумма</t>
  </si>
  <si>
    <t>Золотов Количество</t>
  </si>
  <si>
    <t>Ефремов Сумма</t>
  </si>
  <si>
    <t>Ефремов Количество</t>
  </si>
  <si>
    <t>Сумма по полю 931</t>
  </si>
  <si>
    <t>Сидяйкин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</si>
</sst>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2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8"/>
      <name val="Arial Cyr"/>
      <family val="2"/>
    </font>
    <font>
      <sz val="20.75"/>
      <name val="Arial Cyr"/>
      <family val="0"/>
    </font>
    <font>
      <sz val="8"/>
      <name val="Tahoma"/>
      <family val="2"/>
    </font>
    <font>
      <b/>
      <i/>
      <sz val="12"/>
      <name val="Arial Cyr"/>
      <family val="2"/>
    </font>
    <font>
      <sz val="10"/>
      <color indexed="12"/>
      <name val="Arial Cyr"/>
      <family val="2"/>
    </font>
    <font>
      <sz val="10"/>
      <color indexed="46"/>
      <name val="Arial CYR"/>
      <family val="2"/>
    </font>
    <font>
      <sz val="10"/>
      <color indexed="53"/>
      <name val="Arial Cyr"/>
      <family val="2"/>
    </font>
    <font>
      <sz val="11"/>
      <color indexed="14"/>
      <name val="Arial Cyr"/>
      <family val="2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sz val="11"/>
      <color indexed="53"/>
      <name val="Arial Cyr"/>
      <family val="0"/>
    </font>
    <font>
      <b/>
      <i/>
      <sz val="10"/>
      <color indexed="12"/>
      <name val="Arial Cyr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7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5" borderId="19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0" xfId="0" applyFill="1" applyAlignment="1">
      <alignment/>
    </xf>
    <xf numFmtId="0" fontId="0" fillId="6" borderId="26" xfId="0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0" borderId="32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0" fillId="3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2" fillId="3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3" borderId="39" xfId="0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24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Font="1" applyFill="1" applyAlignment="1">
      <alignment/>
    </xf>
    <xf numFmtId="0" fontId="0" fillId="5" borderId="14" xfId="0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14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2" fillId="0" borderId="41" xfId="0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43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5" borderId="1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6" fillId="4" borderId="1" xfId="0" applyFont="1" applyFill="1" applyBorder="1" applyAlignment="1">
      <alignment/>
    </xf>
    <xf numFmtId="0" fontId="21" fillId="0" borderId="47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4" fontId="22" fillId="0" borderId="0" xfId="0" applyNumberFormat="1" applyFont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2" borderId="5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0000"/>
      </font>
      <border/>
    </dxf>
    <dxf>
      <font>
        <b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pivotCacheDefinition" Target="pivotCache/pivotCacheDefinition1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Движение команд ЛДФ в сезоне 2005-06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9675"/>
          <c:w val="0.896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движение!$B$5</c:f>
              <c:strCache>
                <c:ptCount val="1"/>
                <c:pt idx="0">
                  <c:v>Юпитер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движение!$C$5:$AF$5</c:f>
              <c:numCache>
                <c:ptCount val="30"/>
                <c:pt idx="0">
                  <c:v>1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движение!$B$6</c:f>
              <c:strCache>
                <c:ptCount val="1"/>
                <c:pt idx="0">
                  <c:v>Гидра - Жесть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движение!$C$6:$AF$6</c:f>
              <c:numCache>
                <c:ptCount val="30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движение!$B$7</c:f>
              <c:strCache>
                <c:ptCount val="1"/>
                <c:pt idx="0">
                  <c:v>Метатр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движение!$C$7:$AF$7</c:f>
              <c:numCache>
                <c:ptCount val="3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13</c:v>
                </c:pt>
                <c:pt idx="28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движение!$B$8</c:f>
              <c:strCache>
                <c:ptCount val="1"/>
                <c:pt idx="0">
                  <c:v>Вермонт-IT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движение!$C$8:$AF$8</c:f>
              <c:numCache>
                <c:ptCount val="30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движение!$B$9</c:f>
              <c:strCache>
                <c:ptCount val="1"/>
                <c:pt idx="0">
                  <c:v>Металл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движение!$C$9:$AF$9</c:f>
              <c:numCache>
                <c:ptCount val="30"/>
                <c:pt idx="0">
                  <c:v>5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движение!$B$10</c:f>
              <c:strCache>
                <c:ptCount val="1"/>
                <c:pt idx="0">
                  <c:v>Орион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движение!$C$10:$AF$10</c:f>
              <c:numCache>
                <c:ptCount val="30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движение!$B$11</c:f>
              <c:strCache>
                <c:ptCount val="1"/>
                <c:pt idx="0">
                  <c:v>Санако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движение!$C$11:$AF$11</c:f>
              <c:numCache>
                <c:ptCount val="30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движение!$B$12</c:f>
              <c:strCache>
                <c:ptCount val="1"/>
                <c:pt idx="0">
                  <c:v>МЮИ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движение!$C$12:$AF$12</c:f>
              <c:numCache>
                <c:ptCount val="30"/>
                <c:pt idx="0">
                  <c:v>8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движение!$B$13</c:f>
              <c:strCache>
                <c:ptCount val="1"/>
                <c:pt idx="0">
                  <c:v>ЭЛМОНТ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движение!$C$13:$AF$13</c:f>
              <c:numCache>
                <c:ptCount val="30"/>
                <c:pt idx="0">
                  <c:v>9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движение!$B$14</c:f>
              <c:strCache>
                <c:ptCount val="1"/>
                <c:pt idx="0">
                  <c:v>Атлетико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движение!$C$14:$AF$14</c:f>
              <c:numCache>
                <c:ptCount val="30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движение!$B$15</c:f>
              <c:strCache>
                <c:ptCount val="1"/>
                <c:pt idx="0">
                  <c:v>Red Kor`s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движение!$C$15:$AF$15</c:f>
              <c:numCache>
                <c:ptCount val="30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движение!$B$16</c:f>
              <c:strCache>
                <c:ptCount val="1"/>
                <c:pt idx="0">
                  <c:v>Трейси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движение!$C$16:$AF$16</c:f>
              <c:numCache>
                <c:ptCount val="30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движение!$B$17</c:f>
              <c:strCache>
                <c:ptCount val="1"/>
                <c:pt idx="0">
                  <c:v>Акелла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движение!$C$17:$AF$17</c:f>
              <c:numCache>
                <c:ptCount val="30"/>
                <c:pt idx="0">
                  <c:v>13</c:v>
                </c:pt>
                <c:pt idx="1">
                  <c:v>5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движение!$B$18</c:f>
              <c:strCache>
                <c:ptCount val="1"/>
                <c:pt idx="0">
                  <c:v>Королёв Юнайтед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trendlineType val="linear"/>
            <c:dispEq val="0"/>
            <c:dispRSqr val="0"/>
          </c:trendline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движение!$C$18:$AF$18</c:f>
              <c:numCache>
                <c:ptCount val="3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движение!$B$19</c:f>
              <c:strCache>
                <c:ptCount val="1"/>
                <c:pt idx="0">
                  <c:v>Vector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движение!$C$19:$AF$19</c:f>
              <c:numCache>
                <c:ptCount val="30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движение!$B$20</c:f>
              <c:strCache>
                <c:ptCount val="1"/>
                <c:pt idx="0">
                  <c:v>Форца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движение!$C$20:$AF$20</c:f>
              <c:numCache>
                <c:ptCount val="30"/>
                <c:pt idx="0">
                  <c:v>16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</c:numCache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туры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axMin"/>
          <c:max val="16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место в таблице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46572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1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Забитые мячи командами ЛДФ в сезоне 2005-06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движение!$B$22</c:f>
              <c:strCache>
                <c:ptCount val="1"/>
                <c:pt idx="0">
                  <c:v>Юпитер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движение!$C$22:$AF$22</c:f>
              <c:numCache>
                <c:ptCount val="30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движение!$B$23</c:f>
              <c:strCache>
                <c:ptCount val="1"/>
                <c:pt idx="0">
                  <c:v>Гидра - Жесть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движение!$C$23:$AF$23</c:f>
              <c:numCache>
                <c:ptCount val="30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движение!$B$24</c:f>
              <c:strCache>
                <c:ptCount val="1"/>
                <c:pt idx="0">
                  <c:v>Метатр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движение!$C$24:$AF$24</c:f>
              <c:numCache>
                <c:ptCount val="30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движение!$B$25</c:f>
              <c:strCache>
                <c:ptCount val="1"/>
                <c:pt idx="0">
                  <c:v>Вермонт-IT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движение!$C$25:$AF$25</c:f>
              <c:numCache>
                <c:ptCount val="30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движение!$B$26</c:f>
              <c:strCache>
                <c:ptCount val="1"/>
                <c:pt idx="0">
                  <c:v>Металл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движение!$C$26:$AF$26</c:f>
              <c:numCache>
                <c:ptCount val="30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движение!$B$27</c:f>
              <c:strCache>
                <c:ptCount val="1"/>
                <c:pt idx="0">
                  <c:v>Орион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движение!$C$27:$AF$27</c:f>
              <c:numCache>
                <c:ptCount val="30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движение!$B$28</c:f>
              <c:strCache>
                <c:ptCount val="1"/>
                <c:pt idx="0">
                  <c:v>Санако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движение!$C$28:$AF$28</c:f>
              <c:numCache>
                <c:ptCount val="3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движение!$B$29</c:f>
              <c:strCache>
                <c:ptCount val="1"/>
                <c:pt idx="0">
                  <c:v>МЮИ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движение!$C$29:$AF$29</c:f>
              <c:numCache>
                <c:ptCount val="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движение!$B$30</c:f>
              <c:strCache>
                <c:ptCount val="1"/>
                <c:pt idx="0">
                  <c:v>ЭЛМОНТ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движение!$C$30:$AF$30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движение!$B$31</c:f>
              <c:strCache>
                <c:ptCount val="1"/>
                <c:pt idx="0">
                  <c:v>Атлетико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движение!$C$31:$AF$31</c:f>
              <c:numCache>
                <c:ptCount val="3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8">
                  <c:v>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движение!$B$32</c:f>
              <c:strCache>
                <c:ptCount val="1"/>
                <c:pt idx="0">
                  <c:v>Red Kor`s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движение!$C$32:$AF$32</c:f>
              <c:numCache>
                <c:ptCount val="3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движение!$B$33</c:f>
              <c:strCache>
                <c:ptCount val="1"/>
                <c:pt idx="0">
                  <c:v>Трейси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движение!$C$33:$AF$33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9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движение!$B$34</c:f>
              <c:strCache>
                <c:ptCount val="1"/>
                <c:pt idx="0">
                  <c:v>Акелла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движение!$C$34:$AF$34</c:f>
              <c:numCache>
                <c:ptCount val="30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движение!$B$35</c:f>
              <c:strCache>
                <c:ptCount val="1"/>
                <c:pt idx="0">
                  <c:v>Королёв Юнайтед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движение!$C$35:$AF$35</c:f>
              <c:numCache>
                <c:ptCount val="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8">
                  <c:v>2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движение!$B$36</c:f>
              <c:strCache>
                <c:ptCount val="1"/>
                <c:pt idx="0">
                  <c:v>Vector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движение!$C$36:$AF$36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движение!$B$37</c:f>
              <c:strCache>
                <c:ptCount val="1"/>
                <c:pt idx="0">
                  <c:v>Форца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движение!$C$37:$AF$37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2</c:v>
                </c:pt>
                <c:pt idx="21">
                  <c:v>8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туры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забито мячей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86506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Пропущенные мячи командами ЛДФ в сезоне 2005-06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движение!$B$40</c:f>
              <c:strCache>
                <c:ptCount val="1"/>
                <c:pt idx="0">
                  <c:v>Юпитер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движение!$C$40:$AF$40</c:f>
              <c:numCache>
                <c:ptCount val="30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движение!$B$41</c:f>
              <c:strCache>
                <c:ptCount val="1"/>
                <c:pt idx="0">
                  <c:v>Гидра - Жесть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движение!$C$41:$AF$41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движение!$B$42</c:f>
              <c:strCache>
                <c:ptCount val="1"/>
                <c:pt idx="0">
                  <c:v>Метатр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движение!$C$42:$AF$42</c:f>
              <c:numCache>
                <c:ptCount val="3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движение!$B$43</c:f>
              <c:strCache>
                <c:ptCount val="1"/>
                <c:pt idx="0">
                  <c:v>Вермонт-IT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движение!$C$43:$AF$43</c:f>
              <c:numCache>
                <c:ptCount val="3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движение!$B$44</c:f>
              <c:strCache>
                <c:ptCount val="1"/>
                <c:pt idx="0">
                  <c:v>Металл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движение!$C$44:$AF$44</c:f>
              <c:numCache>
                <c:ptCount val="3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движение!$B$45</c:f>
              <c:strCache>
                <c:ptCount val="1"/>
                <c:pt idx="0">
                  <c:v>Орион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движение!$C$45:$AF$45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движение!$B$46</c:f>
              <c:strCache>
                <c:ptCount val="1"/>
                <c:pt idx="0">
                  <c:v>Санако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движение!$C$46:$AF$46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движение!$B$47</c:f>
              <c:strCache>
                <c:ptCount val="1"/>
                <c:pt idx="0">
                  <c:v>МЮИ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движение!$C$47:$AF$47</c:f>
              <c:numCache>
                <c:ptCount val="30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движение!$B$48</c:f>
              <c:strCache>
                <c:ptCount val="1"/>
                <c:pt idx="0">
                  <c:v>ЭЛМОНТ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движение!$C$48:$AF$48</c:f>
              <c:numCache>
                <c:ptCount val="3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движение!$B$49</c:f>
              <c:strCache>
                <c:ptCount val="1"/>
                <c:pt idx="0">
                  <c:v>Атлетико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движение!$C$49:$AF$49</c:f>
              <c:numCache>
                <c:ptCount val="30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8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движение!$B$50</c:f>
              <c:strCache>
                <c:ptCount val="1"/>
                <c:pt idx="0">
                  <c:v>Red Kor`s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движение!$C$50:$AF$50</c:f>
              <c:numCache>
                <c:ptCount val="3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движение!$B$51</c:f>
              <c:strCache>
                <c:ptCount val="1"/>
                <c:pt idx="0">
                  <c:v>Трейси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движение!$C$51:$AF$51</c:f>
              <c:numCache>
                <c:ptCount val="3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движение!$B$52</c:f>
              <c:strCache>
                <c:ptCount val="1"/>
                <c:pt idx="0">
                  <c:v>Акелла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движение!$C$52:$AF$52</c:f>
              <c:numCache>
                <c:ptCount val="30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движение!$B$53</c:f>
              <c:strCache>
                <c:ptCount val="1"/>
                <c:pt idx="0">
                  <c:v>Королёв Юнайтед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движение!$C$53:$AF$53</c:f>
              <c:numCache>
                <c:ptCount val="3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8">
                  <c:v>4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движение!$B$54</c:f>
              <c:strCache>
                <c:ptCount val="1"/>
                <c:pt idx="0">
                  <c:v>Vector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движение!$C$54:$AF$54</c:f>
              <c:numCache>
                <c:ptCount val="30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1</c:v>
                </c:pt>
                <c:pt idx="23">
                  <c:v>9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5</c:v>
                </c:pt>
                <c:pt idx="28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движение!$B$55</c:f>
              <c:strCache>
                <c:ptCount val="1"/>
                <c:pt idx="0">
                  <c:v>Форца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движение!$C$4:$AF$4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движение!$C$55:$AF$55</c:f>
              <c:numCache>
                <c:ptCount val="3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туры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пропущено мячей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23940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47625</xdr:rowOff>
    </xdr:from>
    <xdr:to>
      <xdr:col>22</xdr:col>
      <xdr:colOff>66675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57225" y="695325"/>
        <a:ext cx="144970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22</xdr:col>
      <xdr:colOff>104775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685800" y="6315075"/>
        <a:ext cx="145065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22</xdr:col>
      <xdr:colOff>114300</xdr:colOff>
      <xdr:row>106</xdr:row>
      <xdr:rowOff>152400</xdr:rowOff>
    </xdr:to>
    <xdr:graphicFrame>
      <xdr:nvGraphicFramePr>
        <xdr:cNvPr id="3" name="Chart 3"/>
        <xdr:cNvGraphicFramePr/>
      </xdr:nvGraphicFramePr>
      <xdr:xfrm>
        <a:off x="685800" y="11982450"/>
        <a:ext cx="14516100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C219" sheet="бомбардиры"/>
  </cacheSource>
  <cacheFields count="3">
    <cacheField name="Команда">
      <sharedItems containsBlank="1" containsMixedTypes="0" count="17">
        <s v="Юпитер"/>
        <s v="Гидра - Жесть"/>
        <s v="Метатр"/>
        <s v="Вермонт-IT"/>
        <s v="Металл"/>
        <s v="Орион"/>
        <s v="Санако"/>
        <s v="МЮИ"/>
        <s v="ЭЛМОНТ"/>
        <s v="Атлетико"/>
        <s v="Red Kor`s"/>
        <s v="Трейси"/>
        <s v="Акелла"/>
        <s v="Королёв Юнайтед"/>
        <s v="Vector"/>
        <s v="Форца"/>
        <m/>
      </sharedItems>
    </cacheField>
    <cacheField name="ИТОГО">
      <sharedItems containsMixedTypes="0" count="205">
        <s v="Юпитер"/>
        <s v="Королев"/>
        <s v="Шашкин"/>
        <s v="Шатеев"/>
        <s v="Сажнев Ал-р"/>
        <s v="Гриб"/>
        <s v="Сажнев Ал-й"/>
        <s v="Стольников"/>
        <s v="Шелепнёв"/>
        <s v="Кулаков"/>
        <s v="Шатилов"/>
        <s v="Алексеев"/>
        <s v="Резанцев"/>
        <s v="Лепёхин"/>
        <s v="Гончаров"/>
        <s v="автор не известен"/>
        <s v="Павлов"/>
        <s v="Петров"/>
        <s v="Акифьев"/>
        <s v="Михайлов"/>
        <s v="Гидра - Жесть"/>
        <s v="Козлов"/>
        <s v="Каримов"/>
        <s v="Кажуров"/>
        <s v="Комиссаров"/>
        <s v="Зайцев"/>
        <s v="Протопопов"/>
        <s v="Молодцов"/>
        <s v="Сарычев"/>
        <s v="Сафонов"/>
        <s v="Богдан"/>
        <s v="Ольшанский"/>
        <s v="Богатов"/>
        <s v="автогол"/>
        <s v="Метатр"/>
        <s v="Корепанов"/>
        <s v="Колабаев"/>
        <s v="Сасновский"/>
        <s v="Владыкин"/>
        <s v="Владов"/>
        <s v="Давтян"/>
        <s v="Егикян"/>
        <s v="Слепцов"/>
        <s v="Хрящов"/>
        <s v="Прохоренко"/>
        <s v="Истомин"/>
        <s v="Вермонт-IT"/>
        <s v="Гуров"/>
        <s v="Карпушин"/>
        <s v="Проскурин"/>
        <s v="Кашурко"/>
        <s v="Бирюков"/>
        <s v="Нефёдов"/>
        <s v="Поздняков"/>
        <s v="Тарантинов"/>
        <s v="Макаров"/>
        <s v="Губанов"/>
        <s v="Баранников"/>
        <s v="Золотов"/>
        <s v="Ефремов"/>
        <s v="Хотин"/>
        <s v="Металл"/>
        <s v="Барыжиков"/>
        <s v="Дроботов"/>
        <s v="Попиков"/>
        <s v="Васенев"/>
        <s v="Орион"/>
        <s v="Шумейко"/>
        <s v="Масин"/>
        <s v="Романков"/>
        <s v="Васюнин"/>
        <s v="Синицын"/>
        <s v="Хамидулин"/>
        <s v="Шарин"/>
        <s v="Поляков"/>
        <s v="Комаров"/>
        <s v="Кузин"/>
        <s v="Губин"/>
        <s v="Санако"/>
        <s v="Триков"/>
        <s v="Кравцов"/>
        <s v="Акчурин Р."/>
        <s v="Данилкин"/>
        <s v="Потатуев"/>
        <s v="Сидякин"/>
        <s v="Бердышев"/>
        <s v="Бакун"/>
        <s v="МЮИ"/>
        <s v="Борисов"/>
        <s v="Вачнадзе"/>
        <s v="Барковский"/>
        <s v="Крючков"/>
        <s v="Кострюков"/>
        <s v="Едемский"/>
        <s v="Шабанов"/>
        <s v="Киреев"/>
        <s v="Колганов"/>
        <s v="Мелкумян"/>
        <s v="Поверинов"/>
        <s v="Платонов"/>
        <s v="Дикий"/>
        <s v="ЭЛМОНТ"/>
        <s v="Шлапак"/>
        <s v="Васильков"/>
        <s v="Кашицын"/>
        <s v="Доманцев"/>
        <s v="Матушкин"/>
        <s v="Кувтун"/>
        <s v="Билоус"/>
        <s v="Земсков"/>
        <s v="Константинов"/>
        <s v="Атлетико"/>
        <s v="Никонюк"/>
        <s v="Иванов"/>
        <s v="Федосеев"/>
        <s v="Нехаев"/>
        <s v="Семенов"/>
        <s v="Морозенко"/>
        <s v="Бобков"/>
        <s v="Кузьмин"/>
        <s v="Чехлов"/>
        <s v="Кучеров"/>
        <s v="Кущук"/>
        <s v="Журов"/>
        <s v="Талагаев"/>
        <s v="Red Kor`s"/>
        <s v="Сысоев"/>
        <s v="Галоян"/>
        <s v="Арсяков"/>
        <s v="Лебедев"/>
        <s v="Москаленко"/>
        <s v="Варюхин"/>
        <s v="Голубев"/>
        <s v="Касич"/>
        <s v="Багаев"/>
        <s v="Трейси"/>
        <s v="Головин Ар."/>
        <s v="Головин Ал."/>
        <s v="Бубнов"/>
        <s v="Подоляко"/>
        <s v="Болкунов"/>
        <s v="Бураков"/>
        <s v="Абоимов"/>
        <s v="Кротиков"/>
        <s v="Бородин"/>
        <s v="Кругляк"/>
        <s v="Акелла"/>
        <s v="Гущин"/>
        <s v="Галяутдинов"/>
        <s v="Нажметдинов"/>
        <s v="Епифанов"/>
        <s v="Хрипунов"/>
        <s v="Мачнев А."/>
        <s v="Мачнев Е."/>
        <s v="Солодков"/>
        <s v="Грачёв"/>
        <s v="Чичков"/>
        <s v="Исаченко"/>
        <s v="Лесечко"/>
        <s v="Федюшин"/>
        <s v="Королёв Юнайтед"/>
        <s v="Сухов"/>
        <s v="Колца"/>
        <s v="Макаревич"/>
        <s v="Матюнин"/>
        <s v="Грек"/>
        <s v="Матвеев"/>
        <s v="Гордяев"/>
        <s v="Беляков"/>
        <s v="Максимов"/>
        <s v="Капцов"/>
        <s v="Апреутес"/>
        <s v="Решетин"/>
        <s v="Vector"/>
        <s v="Кириллов"/>
        <s v="Киселев"/>
        <s v="Степахин"/>
        <s v="Логинов"/>
        <s v="Кульков"/>
        <s v="Райгородецкий"/>
        <s v="Чекаев"/>
        <s v="Форца"/>
        <s v="Юркин"/>
        <s v="Воронин"/>
        <s v="Макарцев"/>
        <s v="Елисеев"/>
        <s v="Горохов"/>
        <s v="Ольшевский"/>
        <s v="Пчелинцев"/>
        <s v="Майоров"/>
        <s v="Андрющенко"/>
        <s v="Власов"/>
        <s v="Харламов"/>
        <s v="Литвинов"/>
        <s v="Малых"/>
        <s v="Альшевский"/>
        <s v="Герасимов"/>
        <s v="Егоров"/>
        <s v="Романенко"/>
        <s v="Сажнев"/>
        <s v="Греку"/>
        <s v="Чухлов"/>
        <s v="Гряб"/>
        <s v="Бурсков"/>
        <s v="Трикоз"/>
      </sharedItems>
    </cacheField>
    <cacheField name="931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582" firstHeaderRow="2" firstDataRow="2" firstDataCol="2"/>
  <pivotFields count="3">
    <pivotField axis="axisRow" compact="0" outline="0" subtotalTop="0" showAll="0">
      <items count="18">
        <item x="10"/>
        <item x="14"/>
        <item x="12"/>
        <item x="9"/>
        <item x="3"/>
        <item x="1"/>
        <item x="13"/>
        <item x="4"/>
        <item x="2"/>
        <item x="7"/>
        <item x="5"/>
        <item x="6"/>
        <item x="11"/>
        <item x="15"/>
        <item x="8"/>
        <item x="0"/>
        <item m="1" x="16"/>
        <item t="default"/>
      </items>
    </pivotField>
    <pivotField axis="axisRow" compact="0" outline="0" subtotalTop="0" showAll="0" sumSubtotal="1" countSubtotal="1">
      <items count="207">
        <item h="1" x="125"/>
        <item h="1" x="173"/>
        <item x="33"/>
        <item h="1" x="146"/>
        <item x="81"/>
        <item x="11"/>
        <item x="128"/>
        <item h="1" x="111"/>
        <item x="134"/>
        <item x="86"/>
        <item x="62"/>
        <item x="168"/>
        <item x="51"/>
        <item x="88"/>
        <item x="138"/>
        <item x="65"/>
        <item h="1" x="46"/>
        <item x="38"/>
        <item x="183"/>
        <item x="127"/>
        <item h="1" x="20"/>
        <item x="137"/>
        <item x="136"/>
        <item x="14"/>
        <item x="155"/>
        <item m="1" x="200"/>
        <item x="77"/>
        <item x="47"/>
        <item x="147"/>
        <item x="40"/>
        <item x="82"/>
        <item x="41"/>
        <item x="197"/>
        <item x="25"/>
        <item x="157"/>
        <item x="45"/>
        <item x="23"/>
        <item x="48"/>
        <item x="104"/>
        <item x="50"/>
        <item x="95"/>
        <item x="174"/>
        <item x="21"/>
        <item x="162"/>
        <item x="24"/>
        <item x="110"/>
        <item h="1" x="160"/>
        <item x="145"/>
        <item x="107"/>
        <item x="9"/>
        <item x="189"/>
        <item x="163"/>
        <item x="68"/>
        <item x="166"/>
        <item x="106"/>
        <item x="164"/>
        <item x="152"/>
        <item h="1" x="61"/>
        <item h="1" x="34"/>
        <item x="19"/>
        <item x="27"/>
        <item x="117"/>
        <item h="1" x="87"/>
        <item x="52"/>
        <item x="115"/>
        <item x="112"/>
        <item x="31"/>
        <item h="1" x="66"/>
        <item x="53"/>
        <item x="26"/>
        <item x="172"/>
        <item m="1" x="198"/>
        <item h="1" x="78"/>
        <item x="28"/>
        <item x="37"/>
        <item x="29"/>
        <item x="116"/>
        <item x="71"/>
        <item x="154"/>
        <item x="7"/>
        <item x="161"/>
        <item x="126"/>
        <item x="124"/>
        <item h="1" x="135"/>
        <item m="1" x="204"/>
        <item x="159"/>
        <item h="1" x="181"/>
        <item x="151"/>
        <item x="180"/>
        <item x="3"/>
        <item x="10"/>
        <item x="2"/>
        <item x="8"/>
        <item x="102"/>
        <item x="67"/>
        <item h="1" x="101"/>
        <item h="1" x="0"/>
        <item x="182"/>
        <item x="15"/>
        <item x="54"/>
        <item x="55"/>
        <item x="89"/>
        <item x="90"/>
        <item x="91"/>
        <item x="118"/>
        <item x="129"/>
        <item x="131"/>
        <item x="139"/>
        <item m="1" x="203"/>
        <item x="170"/>
        <item x="171"/>
        <item x="190"/>
        <item x="72"/>
        <item x="119"/>
        <item x="132"/>
        <item x="35"/>
        <item x="169"/>
        <item x="192"/>
        <item x="56"/>
        <item x="60"/>
        <item x="73"/>
        <item x="74"/>
        <item x="83"/>
        <item x="120"/>
        <item x="176"/>
        <item x="177"/>
        <item x="17"/>
        <item x="94"/>
        <item x="109"/>
        <item x="193"/>
        <item x="42"/>
        <item x="122"/>
        <item x="18"/>
        <item x="44"/>
        <item x="63"/>
        <item x="133"/>
        <item x="1"/>
        <item m="1" x="199"/>
        <item x="43"/>
        <item x="70"/>
        <item x="84"/>
        <item x="85"/>
        <item x="92"/>
        <item x="93"/>
        <item x="97"/>
        <item x="108"/>
        <item x="114"/>
        <item x="121"/>
        <item x="123"/>
        <item x="141"/>
        <item x="148"/>
        <item x="153"/>
        <item x="156"/>
        <item x="158"/>
        <item x="194"/>
        <item x="196"/>
        <item x="49"/>
        <item x="69"/>
        <item x="96"/>
        <item x="178"/>
        <item x="179"/>
        <item x="186"/>
        <item x="188"/>
        <item x="36"/>
        <item x="105"/>
        <item x="191"/>
        <item x="16"/>
        <item x="30"/>
        <item x="195"/>
        <item x="4"/>
        <item x="6"/>
        <item x="32"/>
        <item x="39"/>
        <item x="80"/>
        <item x="100"/>
        <item x="113"/>
        <item x="130"/>
        <item x="140"/>
        <item x="144"/>
        <item x="175"/>
        <item x="185"/>
        <item x="64"/>
        <item x="149"/>
        <item x="150"/>
        <item x="12"/>
        <item x="184"/>
        <item m="1" x="202"/>
        <item x="76"/>
        <item x="98"/>
        <item m="1" x="201"/>
        <item x="187"/>
        <item x="5"/>
        <item x="13"/>
        <item x="75"/>
        <item x="99"/>
        <item x="103"/>
        <item x="142"/>
        <item x="143"/>
        <item x="167"/>
        <item x="22"/>
        <item x="79"/>
        <item x="165"/>
        <item x="57"/>
        <item x="58"/>
        <item x="59"/>
        <item t="sum"/>
        <item t="count"/>
      </items>
    </pivotField>
    <pivotField dataField="1" compact="0" outline="0" subtotalTop="0" showAll="0"/>
  </pivotFields>
  <rowFields count="2">
    <field x="0"/>
    <field x="1"/>
  </rowFields>
  <rowItems count="578">
    <i>
      <x/>
      <x v="2"/>
    </i>
    <i r="1">
      <x v="6"/>
    </i>
    <i r="1">
      <x v="8"/>
    </i>
    <i r="1">
      <x v="19"/>
    </i>
    <i r="1">
      <x v="33"/>
    </i>
    <i r="1">
      <x v="81"/>
    </i>
    <i r="1">
      <x v="105"/>
    </i>
    <i r="1">
      <x v="106"/>
    </i>
    <i r="1">
      <x v="114"/>
    </i>
    <i r="1">
      <x v="135"/>
    </i>
    <i r="1">
      <x v="176"/>
    </i>
    <i t="default">
      <x/>
    </i>
    <i>
      <x v="1"/>
      <x v="41"/>
    </i>
    <i r="1">
      <x v="75"/>
    </i>
    <i r="1">
      <x v="88"/>
    </i>
    <i r="1">
      <x v="124"/>
    </i>
    <i r="1">
      <x v="125"/>
    </i>
    <i r="1">
      <x v="159"/>
    </i>
    <i r="1">
      <x v="160"/>
    </i>
    <i r="1">
      <x v="179"/>
    </i>
    <i t="default">
      <x v="1"/>
    </i>
    <i>
      <x v="2"/>
      <x v="2"/>
    </i>
    <i r="1">
      <x v="24"/>
    </i>
    <i r="1">
      <x v="28"/>
    </i>
    <i r="1">
      <x v="34"/>
    </i>
    <i r="1">
      <x v="56"/>
    </i>
    <i r="1">
      <x v="78"/>
    </i>
    <i r="1">
      <x v="85"/>
    </i>
    <i r="1">
      <x v="87"/>
    </i>
    <i r="1">
      <x v="150"/>
    </i>
    <i r="1">
      <x v="151"/>
    </i>
    <i r="1">
      <x v="152"/>
    </i>
    <i r="1">
      <x v="153"/>
    </i>
    <i r="1">
      <x v="182"/>
    </i>
    <i r="1">
      <x v="183"/>
    </i>
    <i t="default">
      <x v="2"/>
    </i>
    <i>
      <x v="3"/>
      <x v="61"/>
    </i>
    <i r="1">
      <x v="64"/>
    </i>
    <i r="1">
      <x v="65"/>
    </i>
    <i r="1">
      <x v="76"/>
    </i>
    <i r="1">
      <x v="82"/>
    </i>
    <i r="1">
      <x v="104"/>
    </i>
    <i r="1">
      <x v="113"/>
    </i>
    <i r="1">
      <x v="123"/>
    </i>
    <i r="1">
      <x v="131"/>
    </i>
    <i r="1">
      <x v="146"/>
    </i>
    <i r="1">
      <x v="147"/>
    </i>
    <i r="1">
      <x v="148"/>
    </i>
    <i r="1">
      <x v="175"/>
    </i>
    <i t="default">
      <x v="3"/>
    </i>
    <i>
      <x v="4"/>
      <x v="2"/>
    </i>
    <i r="1">
      <x v="12"/>
    </i>
    <i r="1">
      <x v="27"/>
    </i>
    <i r="1">
      <x v="37"/>
    </i>
    <i r="1">
      <x v="39"/>
    </i>
    <i r="1">
      <x v="63"/>
    </i>
    <i r="1">
      <x v="68"/>
    </i>
    <i r="1">
      <x v="99"/>
    </i>
    <i r="1">
      <x v="100"/>
    </i>
    <i r="1">
      <x v="118"/>
    </i>
    <i r="1">
      <x v="119"/>
    </i>
    <i r="1">
      <x v="126"/>
    </i>
    <i r="1">
      <x v="156"/>
    </i>
    <i r="1">
      <x v="202"/>
    </i>
    <i r="1">
      <x v="203"/>
    </i>
    <i r="1">
      <x v="204"/>
    </i>
    <i t="default">
      <x v="4"/>
    </i>
    <i>
      <x v="5"/>
      <x v="2"/>
    </i>
    <i r="1">
      <x v="33"/>
    </i>
    <i r="1">
      <x v="36"/>
    </i>
    <i r="1">
      <x v="42"/>
    </i>
    <i r="1">
      <x v="44"/>
    </i>
    <i r="1">
      <x v="60"/>
    </i>
    <i r="1">
      <x v="66"/>
    </i>
    <i r="1">
      <x v="69"/>
    </i>
    <i r="1">
      <x v="73"/>
    </i>
    <i r="1">
      <x v="75"/>
    </i>
    <i r="1">
      <x v="167"/>
    </i>
    <i r="1">
      <x v="171"/>
    </i>
    <i r="1">
      <x v="199"/>
    </i>
    <i t="default">
      <x v="5"/>
    </i>
    <i>
      <x v="6"/>
      <x v="11"/>
    </i>
    <i r="1">
      <x v="13"/>
    </i>
    <i r="1">
      <x v="43"/>
    </i>
    <i r="1">
      <x v="51"/>
    </i>
    <i r="1">
      <x v="53"/>
    </i>
    <i r="1">
      <x v="55"/>
    </i>
    <i r="1">
      <x v="70"/>
    </i>
    <i r="1">
      <x v="80"/>
    </i>
    <i r="1">
      <x v="109"/>
    </i>
    <i r="1">
      <x v="110"/>
    </i>
    <i r="1">
      <x v="116"/>
    </i>
    <i r="1">
      <x v="198"/>
    </i>
    <i r="1">
      <x v="201"/>
    </i>
    <i t="default">
      <x v="6"/>
    </i>
    <i>
      <x v="7"/>
      <x v="2"/>
    </i>
    <i r="1">
      <x v="10"/>
    </i>
    <i r="1">
      <x v="15"/>
    </i>
    <i r="1">
      <x v="33"/>
    </i>
    <i r="1">
      <x v="134"/>
    </i>
    <i r="1">
      <x v="181"/>
    </i>
    <i t="default">
      <x v="7"/>
    </i>
    <i>
      <x v="8"/>
      <x v="17"/>
    </i>
    <i r="1">
      <x v="29"/>
    </i>
    <i r="1">
      <x v="31"/>
    </i>
    <i r="1">
      <x v="35"/>
    </i>
    <i r="1">
      <x v="36"/>
    </i>
    <i r="1">
      <x v="74"/>
    </i>
    <i r="1">
      <x v="115"/>
    </i>
    <i r="1">
      <x v="130"/>
    </i>
    <i r="1">
      <x v="133"/>
    </i>
    <i r="1">
      <x v="138"/>
    </i>
    <i r="1">
      <x v="163"/>
    </i>
    <i r="1">
      <x v="172"/>
    </i>
    <i t="default">
      <x v="8"/>
    </i>
    <i>
      <x v="9"/>
      <x v="13"/>
    </i>
    <i r="1">
      <x v="31"/>
    </i>
    <i r="1">
      <x v="40"/>
    </i>
    <i r="1">
      <x v="101"/>
    </i>
    <i r="1">
      <x v="102"/>
    </i>
    <i r="1">
      <x v="103"/>
    </i>
    <i r="1">
      <x v="127"/>
    </i>
    <i r="1">
      <x v="142"/>
    </i>
    <i r="1">
      <x v="143"/>
    </i>
    <i r="1">
      <x v="144"/>
    </i>
    <i r="1">
      <x v="158"/>
    </i>
    <i r="1">
      <x v="174"/>
    </i>
    <i r="1">
      <x v="188"/>
    </i>
    <i r="1">
      <x v="194"/>
    </i>
    <i t="default">
      <x v="9"/>
    </i>
    <i>
      <x v="10"/>
      <x v="26"/>
    </i>
    <i r="1">
      <x v="52"/>
    </i>
    <i r="1">
      <x v="77"/>
    </i>
    <i r="1">
      <x v="94"/>
    </i>
    <i r="1">
      <x v="112"/>
    </i>
    <i r="1">
      <x v="120"/>
    </i>
    <i r="1">
      <x v="121"/>
    </i>
    <i r="1">
      <x v="139"/>
    </i>
    <i r="1">
      <x v="157"/>
    </i>
    <i r="1">
      <x v="187"/>
    </i>
    <i r="1">
      <x v="193"/>
    </i>
    <i t="default">
      <x v="10"/>
    </i>
    <i>
      <x v="11"/>
      <x v="4"/>
    </i>
    <i r="1">
      <x v="9"/>
    </i>
    <i r="1">
      <x v="30"/>
    </i>
    <i r="1">
      <x v="122"/>
    </i>
    <i r="1">
      <x v="140"/>
    </i>
    <i r="1">
      <x v="141"/>
    </i>
    <i r="1">
      <x v="173"/>
    </i>
    <i r="1">
      <x v="200"/>
    </i>
    <i t="default">
      <x v="11"/>
    </i>
    <i>
      <x v="12"/>
      <x v="2"/>
    </i>
    <i r="1">
      <x v="14"/>
    </i>
    <i r="1">
      <x v="21"/>
    </i>
    <i r="1">
      <x v="22"/>
    </i>
    <i r="1">
      <x v="47"/>
    </i>
    <i r="1">
      <x v="107"/>
    </i>
    <i r="1">
      <x v="115"/>
    </i>
    <i r="1">
      <x v="149"/>
    </i>
    <i r="1">
      <x v="177"/>
    </i>
    <i r="1">
      <x v="178"/>
    </i>
    <i r="1">
      <x v="196"/>
    </i>
    <i r="1">
      <x v="197"/>
    </i>
    <i t="default">
      <x v="12"/>
    </i>
    <i>
      <x v="13"/>
      <x v="18"/>
    </i>
    <i r="1">
      <x v="32"/>
    </i>
    <i r="1">
      <x v="50"/>
    </i>
    <i r="1">
      <x v="97"/>
    </i>
    <i r="1">
      <x v="111"/>
    </i>
    <i r="1">
      <x v="117"/>
    </i>
    <i r="1">
      <x v="129"/>
    </i>
    <i r="1">
      <x v="154"/>
    </i>
    <i r="1">
      <x v="155"/>
    </i>
    <i r="1">
      <x v="161"/>
    </i>
    <i r="1">
      <x v="162"/>
    </i>
    <i r="1">
      <x v="165"/>
    </i>
    <i r="1">
      <x v="168"/>
    </i>
    <i r="1">
      <x v="180"/>
    </i>
    <i r="1">
      <x v="185"/>
    </i>
    <i r="1">
      <x v="190"/>
    </i>
    <i t="default">
      <x v="13"/>
    </i>
    <i>
      <x v="14"/>
      <x v="2"/>
    </i>
    <i r="1">
      <x v="38"/>
    </i>
    <i r="1">
      <x v="40"/>
    </i>
    <i r="1">
      <x v="45"/>
    </i>
    <i r="1">
      <x v="48"/>
    </i>
    <i r="1">
      <x v="54"/>
    </i>
    <i r="1">
      <x v="93"/>
    </i>
    <i r="1">
      <x v="128"/>
    </i>
    <i r="1">
      <x v="145"/>
    </i>
    <i r="1">
      <x v="164"/>
    </i>
    <i r="1">
      <x v="195"/>
    </i>
    <i t="default">
      <x v="14"/>
    </i>
    <i>
      <x v="15"/>
      <x v="5"/>
    </i>
    <i r="1">
      <x v="23"/>
    </i>
    <i r="1">
      <x v="49"/>
    </i>
    <i r="1">
      <x v="59"/>
    </i>
    <i r="1">
      <x v="79"/>
    </i>
    <i r="1">
      <x v="89"/>
    </i>
    <i r="1">
      <x v="90"/>
    </i>
    <i r="1">
      <x v="91"/>
    </i>
    <i r="1">
      <x v="92"/>
    </i>
    <i r="1">
      <x v="98"/>
    </i>
    <i r="1">
      <x v="126"/>
    </i>
    <i r="1">
      <x v="132"/>
    </i>
    <i r="1">
      <x v="136"/>
    </i>
    <i r="1">
      <x v="166"/>
    </i>
    <i r="1">
      <x v="169"/>
    </i>
    <i r="1">
      <x v="170"/>
    </i>
    <i r="1">
      <x v="184"/>
    </i>
    <i r="1">
      <x v="191"/>
    </i>
    <i r="1">
      <x v="192"/>
    </i>
    <i t="default">
      <x v="15"/>
    </i>
    <i t="sum">
      <x v="32767"/>
      <x v="2"/>
    </i>
    <i t="countA" r="1">
      <x v="2"/>
    </i>
    <i t="sum" r="1">
      <x v="4"/>
    </i>
    <i t="countA" r="1">
      <x v="4"/>
    </i>
    <i t="sum" r="1">
      <x v="5"/>
    </i>
    <i t="countA" r="1">
      <x v="5"/>
    </i>
    <i t="sum" r="1">
      <x v="6"/>
    </i>
    <i t="countA" r="1">
      <x v="6"/>
    </i>
    <i t="sum" r="1">
      <x v="8"/>
    </i>
    <i t="countA" r="1">
      <x v="8"/>
    </i>
    <i t="sum" r="1">
      <x v="9"/>
    </i>
    <i t="countA" r="1">
      <x v="9"/>
    </i>
    <i t="sum" r="1">
      <x v="10"/>
    </i>
    <i t="countA" r="1">
      <x v="10"/>
    </i>
    <i t="sum" r="1">
      <x v="11"/>
    </i>
    <i t="countA" r="1">
      <x v="11"/>
    </i>
    <i t="sum" r="1">
      <x v="12"/>
    </i>
    <i t="countA" r="1">
      <x v="12"/>
    </i>
    <i t="sum" r="1">
      <x v="13"/>
    </i>
    <i t="countA" r="1">
      <x v="13"/>
    </i>
    <i t="sum" r="1">
      <x v="14"/>
    </i>
    <i t="countA" r="1">
      <x v="14"/>
    </i>
    <i t="sum" r="1">
      <x v="15"/>
    </i>
    <i t="countA" r="1">
      <x v="15"/>
    </i>
    <i t="sum" r="1">
      <x v="17"/>
    </i>
    <i t="countA" r="1">
      <x v="17"/>
    </i>
    <i t="sum" r="1">
      <x v="18"/>
    </i>
    <i t="countA" r="1">
      <x v="18"/>
    </i>
    <i t="sum" r="1">
      <x v="19"/>
    </i>
    <i t="countA" r="1">
      <x v="19"/>
    </i>
    <i t="sum" r="1">
      <x v="21"/>
    </i>
    <i t="countA" r="1">
      <x v="21"/>
    </i>
    <i t="sum" r="1">
      <x v="22"/>
    </i>
    <i t="countA" r="1">
      <x v="22"/>
    </i>
    <i t="sum" r="1">
      <x v="23"/>
    </i>
    <i t="countA" r="1">
      <x v="23"/>
    </i>
    <i t="sum" r="1">
      <x v="24"/>
    </i>
    <i t="countA" r="1">
      <x v="24"/>
    </i>
    <i t="sum" r="1">
      <x v="26"/>
    </i>
    <i t="countA" r="1">
      <x v="26"/>
    </i>
    <i t="sum" r="1">
      <x v="27"/>
    </i>
    <i t="countA" r="1">
      <x v="27"/>
    </i>
    <i t="sum" r="1">
      <x v="28"/>
    </i>
    <i t="countA" r="1">
      <x v="28"/>
    </i>
    <i t="sum" r="1">
      <x v="29"/>
    </i>
    <i t="countA" r="1">
      <x v="29"/>
    </i>
    <i t="sum" r="1">
      <x v="30"/>
    </i>
    <i t="countA" r="1">
      <x v="30"/>
    </i>
    <i t="sum" r="1">
      <x v="31"/>
    </i>
    <i t="countA" r="1">
      <x v="31"/>
    </i>
    <i t="sum" r="1">
      <x v="32"/>
    </i>
    <i t="countA" r="1">
      <x v="32"/>
    </i>
    <i t="sum" r="1">
      <x v="33"/>
    </i>
    <i t="countA" r="1">
      <x v="33"/>
    </i>
    <i t="sum" r="1">
      <x v="34"/>
    </i>
    <i t="countA" r="1">
      <x v="34"/>
    </i>
    <i t="sum" r="1">
      <x v="35"/>
    </i>
    <i t="countA" r="1">
      <x v="35"/>
    </i>
    <i t="sum" r="1">
      <x v="36"/>
    </i>
    <i t="countA" r="1">
      <x v="36"/>
    </i>
    <i t="sum" r="1">
      <x v="37"/>
    </i>
    <i t="countA" r="1">
      <x v="37"/>
    </i>
    <i t="sum" r="1">
      <x v="38"/>
    </i>
    <i t="countA" r="1">
      <x v="38"/>
    </i>
    <i t="sum" r="1">
      <x v="39"/>
    </i>
    <i t="countA" r="1">
      <x v="39"/>
    </i>
    <i t="sum" r="1">
      <x v="40"/>
    </i>
    <i t="countA" r="1">
      <x v="40"/>
    </i>
    <i t="sum" r="1">
      <x v="41"/>
    </i>
    <i t="countA" r="1">
      <x v="41"/>
    </i>
    <i t="sum" r="1">
      <x v="42"/>
    </i>
    <i t="countA" r="1">
      <x v="42"/>
    </i>
    <i t="sum" r="1">
      <x v="43"/>
    </i>
    <i t="countA" r="1">
      <x v="43"/>
    </i>
    <i t="sum" r="1">
      <x v="44"/>
    </i>
    <i t="countA" r="1">
      <x v="44"/>
    </i>
    <i t="sum" r="1">
      <x v="45"/>
    </i>
    <i t="countA" r="1">
      <x v="45"/>
    </i>
    <i t="sum" r="1">
      <x v="47"/>
    </i>
    <i t="countA" r="1">
      <x v="47"/>
    </i>
    <i t="sum" r="1">
      <x v="48"/>
    </i>
    <i t="countA" r="1">
      <x v="48"/>
    </i>
    <i t="sum" r="1">
      <x v="49"/>
    </i>
    <i t="countA" r="1">
      <x v="49"/>
    </i>
    <i t="sum" r="1">
      <x v="50"/>
    </i>
    <i t="countA" r="1">
      <x v="50"/>
    </i>
    <i t="sum" r="1">
      <x v="51"/>
    </i>
    <i t="countA" r="1">
      <x v="51"/>
    </i>
    <i t="sum" r="1">
      <x v="52"/>
    </i>
    <i t="countA" r="1">
      <x v="52"/>
    </i>
    <i t="sum" r="1">
      <x v="53"/>
    </i>
    <i t="countA" r="1">
      <x v="53"/>
    </i>
    <i t="sum" r="1">
      <x v="54"/>
    </i>
    <i t="countA" r="1">
      <x v="54"/>
    </i>
    <i t="sum" r="1">
      <x v="55"/>
    </i>
    <i t="countA" r="1">
      <x v="55"/>
    </i>
    <i t="sum" r="1">
      <x v="56"/>
    </i>
    <i t="countA" r="1">
      <x v="56"/>
    </i>
    <i t="sum" r="1">
      <x v="59"/>
    </i>
    <i t="countA" r="1">
      <x v="59"/>
    </i>
    <i t="sum" r="1">
      <x v="60"/>
    </i>
    <i t="countA" r="1">
      <x v="60"/>
    </i>
    <i t="sum" r="1">
      <x v="61"/>
    </i>
    <i t="countA" r="1">
      <x v="61"/>
    </i>
    <i t="sum" r="1">
      <x v="63"/>
    </i>
    <i t="countA" r="1">
      <x v="63"/>
    </i>
    <i t="sum" r="1">
      <x v="64"/>
    </i>
    <i t="countA" r="1">
      <x v="64"/>
    </i>
    <i t="sum" r="1">
      <x v="65"/>
    </i>
    <i t="countA" r="1">
      <x v="65"/>
    </i>
    <i t="sum" r="1">
      <x v="66"/>
    </i>
    <i t="countA" r="1">
      <x v="66"/>
    </i>
    <i t="sum" r="1">
      <x v="68"/>
    </i>
    <i t="countA" r="1">
      <x v="68"/>
    </i>
    <i t="sum" r="1">
      <x v="69"/>
    </i>
    <i t="countA" r="1">
      <x v="69"/>
    </i>
    <i t="sum" r="1">
      <x v="70"/>
    </i>
    <i t="countA" r="1">
      <x v="70"/>
    </i>
    <i t="sum" r="1">
      <x v="73"/>
    </i>
    <i t="countA" r="1">
      <x v="73"/>
    </i>
    <i t="sum" r="1">
      <x v="74"/>
    </i>
    <i t="countA" r="1">
      <x v="74"/>
    </i>
    <i t="sum" r="1">
      <x v="75"/>
    </i>
    <i t="countA" r="1">
      <x v="75"/>
    </i>
    <i t="sum" r="1">
      <x v="76"/>
    </i>
    <i t="countA" r="1">
      <x v="76"/>
    </i>
    <i t="sum" r="1">
      <x v="77"/>
    </i>
    <i t="countA" r="1">
      <x v="77"/>
    </i>
    <i t="sum" r="1">
      <x v="78"/>
    </i>
    <i t="countA" r="1">
      <x v="78"/>
    </i>
    <i t="sum" r="1">
      <x v="79"/>
    </i>
    <i t="countA" r="1">
      <x v="79"/>
    </i>
    <i t="sum" r="1">
      <x v="80"/>
    </i>
    <i t="countA" r="1">
      <x v="80"/>
    </i>
    <i t="sum" r="1">
      <x v="81"/>
    </i>
    <i t="countA" r="1">
      <x v="81"/>
    </i>
    <i t="sum" r="1">
      <x v="82"/>
    </i>
    <i t="countA" r="1">
      <x v="82"/>
    </i>
    <i t="sum" r="1">
      <x v="85"/>
    </i>
    <i t="countA" r="1">
      <x v="85"/>
    </i>
    <i t="sum" r="1">
      <x v="87"/>
    </i>
    <i t="countA" r="1">
      <x v="87"/>
    </i>
    <i t="sum" r="1">
      <x v="88"/>
    </i>
    <i t="countA" r="1">
      <x v="88"/>
    </i>
    <i t="sum" r="1">
      <x v="89"/>
    </i>
    <i t="countA" r="1">
      <x v="89"/>
    </i>
    <i t="sum" r="1">
      <x v="90"/>
    </i>
    <i t="countA" r="1">
      <x v="90"/>
    </i>
    <i t="sum" r="1">
      <x v="91"/>
    </i>
    <i t="countA" r="1">
      <x v="91"/>
    </i>
    <i t="sum" r="1">
      <x v="92"/>
    </i>
    <i t="countA" r="1">
      <x v="92"/>
    </i>
    <i t="sum" r="1">
      <x v="93"/>
    </i>
    <i t="countA" r="1">
      <x v="93"/>
    </i>
    <i t="sum" r="1">
      <x v="94"/>
    </i>
    <i t="countA" r="1">
      <x v="94"/>
    </i>
    <i t="sum" r="1">
      <x v="97"/>
    </i>
    <i t="countA" r="1">
      <x v="97"/>
    </i>
    <i t="sum" r="1">
      <x v="98"/>
    </i>
    <i t="countA" r="1">
      <x v="98"/>
    </i>
    <i t="sum" r="1">
      <x v="99"/>
    </i>
    <i t="countA" r="1">
      <x v="99"/>
    </i>
    <i t="sum" r="1">
      <x v="100"/>
    </i>
    <i t="countA" r="1">
      <x v="100"/>
    </i>
    <i t="sum" r="1">
      <x v="101"/>
    </i>
    <i t="countA" r="1">
      <x v="101"/>
    </i>
    <i t="sum" r="1">
      <x v="102"/>
    </i>
    <i t="countA" r="1">
      <x v="102"/>
    </i>
    <i t="sum" r="1">
      <x v="103"/>
    </i>
    <i t="countA" r="1">
      <x v="103"/>
    </i>
    <i t="sum" r="1">
      <x v="104"/>
    </i>
    <i t="countA" r="1">
      <x v="104"/>
    </i>
    <i t="sum" r="1">
      <x v="105"/>
    </i>
    <i t="countA" r="1">
      <x v="105"/>
    </i>
    <i t="sum" r="1">
      <x v="106"/>
    </i>
    <i t="countA" r="1">
      <x v="106"/>
    </i>
    <i t="sum" r="1">
      <x v="107"/>
    </i>
    <i t="countA" r="1">
      <x v="107"/>
    </i>
    <i t="sum" r="1">
      <x v="109"/>
    </i>
    <i t="countA" r="1">
      <x v="109"/>
    </i>
    <i t="sum" r="1">
      <x v="110"/>
    </i>
    <i t="countA" r="1">
      <x v="110"/>
    </i>
    <i t="sum" r="1">
      <x v="111"/>
    </i>
    <i t="countA" r="1">
      <x v="111"/>
    </i>
    <i t="sum" r="1">
      <x v="112"/>
    </i>
    <i t="countA" r="1">
      <x v="112"/>
    </i>
    <i t="sum" r="1">
      <x v="113"/>
    </i>
    <i t="countA" r="1">
      <x v="113"/>
    </i>
    <i t="sum" r="1">
      <x v="114"/>
    </i>
    <i t="countA" r="1">
      <x v="114"/>
    </i>
    <i t="sum" r="1">
      <x v="115"/>
    </i>
    <i t="countA" r="1">
      <x v="115"/>
    </i>
    <i t="sum" r="1">
      <x v="116"/>
    </i>
    <i t="countA" r="1">
      <x v="116"/>
    </i>
    <i t="sum" r="1">
      <x v="117"/>
    </i>
    <i t="countA" r="1">
      <x v="117"/>
    </i>
    <i t="sum" r="1">
      <x v="118"/>
    </i>
    <i t="countA" r="1">
      <x v="118"/>
    </i>
    <i t="sum" r="1">
      <x v="119"/>
    </i>
    <i t="countA" r="1">
      <x v="119"/>
    </i>
    <i t="sum" r="1">
      <x v="120"/>
    </i>
    <i t="countA" r="1">
      <x v="120"/>
    </i>
    <i t="sum" r="1">
      <x v="121"/>
    </i>
    <i t="countA" r="1">
      <x v="121"/>
    </i>
    <i t="sum" r="1">
      <x v="122"/>
    </i>
    <i t="countA" r="1">
      <x v="122"/>
    </i>
    <i t="sum" r="1">
      <x v="123"/>
    </i>
    <i t="countA" r="1">
      <x v="123"/>
    </i>
    <i t="sum" r="1">
      <x v="124"/>
    </i>
    <i t="countA" r="1">
      <x v="124"/>
    </i>
    <i t="sum" r="1">
      <x v="125"/>
    </i>
    <i t="countA" r="1">
      <x v="125"/>
    </i>
    <i t="sum" r="1">
      <x v="126"/>
    </i>
    <i t="countA" r="1">
      <x v="126"/>
    </i>
    <i t="sum" r="1">
      <x v="127"/>
    </i>
    <i t="countA" r="1">
      <x v="127"/>
    </i>
    <i t="sum" r="1">
      <x v="128"/>
    </i>
    <i t="countA" r="1">
      <x v="128"/>
    </i>
    <i t="sum" r="1">
      <x v="129"/>
    </i>
    <i t="countA" r="1">
      <x v="129"/>
    </i>
    <i t="sum" r="1">
      <x v="130"/>
    </i>
    <i t="countA" r="1">
      <x v="130"/>
    </i>
    <i t="sum" r="1">
      <x v="131"/>
    </i>
    <i t="countA" r="1">
      <x v="131"/>
    </i>
    <i t="sum" r="1">
      <x v="132"/>
    </i>
    <i t="countA" r="1">
      <x v="132"/>
    </i>
    <i t="sum" r="1">
      <x v="133"/>
    </i>
    <i t="countA" r="1">
      <x v="133"/>
    </i>
    <i t="sum" r="1">
      <x v="134"/>
    </i>
    <i t="countA" r="1">
      <x v="134"/>
    </i>
    <i t="sum" r="1">
      <x v="135"/>
    </i>
    <i t="countA" r="1">
      <x v="135"/>
    </i>
    <i t="sum" r="1">
      <x v="136"/>
    </i>
    <i t="countA" r="1">
      <x v="136"/>
    </i>
    <i t="sum" r="1">
      <x v="138"/>
    </i>
    <i t="countA" r="1">
      <x v="138"/>
    </i>
    <i t="sum" r="1">
      <x v="139"/>
    </i>
    <i t="countA" r="1">
      <x v="139"/>
    </i>
    <i t="sum" r="1">
      <x v="140"/>
    </i>
    <i t="countA" r="1">
      <x v="140"/>
    </i>
    <i t="sum" r="1">
      <x v="141"/>
    </i>
    <i t="countA" r="1">
      <x v="141"/>
    </i>
    <i t="sum" r="1">
      <x v="142"/>
    </i>
    <i t="countA" r="1">
      <x v="142"/>
    </i>
    <i t="sum" r="1">
      <x v="143"/>
    </i>
    <i t="countA" r="1">
      <x v="143"/>
    </i>
    <i t="sum" r="1">
      <x v="144"/>
    </i>
    <i t="countA" r="1">
      <x v="144"/>
    </i>
    <i t="sum" r="1">
      <x v="145"/>
    </i>
    <i t="countA" r="1">
      <x v="145"/>
    </i>
    <i t="sum" r="1">
      <x v="146"/>
    </i>
    <i t="countA" r="1">
      <x v="146"/>
    </i>
    <i t="sum" r="1">
      <x v="147"/>
    </i>
    <i t="countA" r="1">
      <x v="147"/>
    </i>
    <i t="sum" r="1">
      <x v="148"/>
    </i>
    <i t="countA" r="1">
      <x v="148"/>
    </i>
    <i t="sum" r="1">
      <x v="149"/>
    </i>
    <i t="countA" r="1">
      <x v="149"/>
    </i>
    <i t="sum" r="1">
      <x v="150"/>
    </i>
    <i t="countA" r="1">
      <x v="150"/>
    </i>
    <i t="sum" r="1">
      <x v="151"/>
    </i>
    <i t="countA" r="1">
      <x v="151"/>
    </i>
    <i t="sum" r="1">
      <x v="152"/>
    </i>
    <i t="countA" r="1">
      <x v="152"/>
    </i>
    <i t="sum" r="1">
      <x v="153"/>
    </i>
    <i t="countA" r="1">
      <x v="153"/>
    </i>
    <i t="sum" r="1">
      <x v="154"/>
    </i>
    <i t="countA" r="1">
      <x v="154"/>
    </i>
    <i t="sum" r="1">
      <x v="155"/>
    </i>
    <i t="countA" r="1">
      <x v="155"/>
    </i>
    <i t="sum" r="1">
      <x v="156"/>
    </i>
    <i t="countA" r="1">
      <x v="156"/>
    </i>
    <i t="sum" r="1">
      <x v="157"/>
    </i>
    <i t="countA" r="1">
      <x v="157"/>
    </i>
    <i t="sum" r="1">
      <x v="158"/>
    </i>
    <i t="countA" r="1">
      <x v="158"/>
    </i>
    <i t="sum" r="1">
      <x v="159"/>
    </i>
    <i t="countA" r="1">
      <x v="159"/>
    </i>
    <i t="sum" r="1">
      <x v="160"/>
    </i>
    <i t="countA" r="1">
      <x v="160"/>
    </i>
    <i t="sum" r="1">
      <x v="161"/>
    </i>
    <i t="countA" r="1">
      <x v="161"/>
    </i>
    <i t="sum" r="1">
      <x v="162"/>
    </i>
    <i t="countA" r="1">
      <x v="162"/>
    </i>
    <i t="sum" r="1">
      <x v="163"/>
    </i>
    <i t="countA" r="1">
      <x v="163"/>
    </i>
    <i t="sum" r="1">
      <x v="164"/>
    </i>
    <i t="countA" r="1">
      <x v="164"/>
    </i>
    <i t="sum" r="1">
      <x v="165"/>
    </i>
    <i t="countA" r="1">
      <x v="165"/>
    </i>
    <i t="sum" r="1">
      <x v="166"/>
    </i>
    <i t="countA" r="1">
      <x v="166"/>
    </i>
    <i t="sum" r="1">
      <x v="167"/>
    </i>
    <i t="countA" r="1">
      <x v="167"/>
    </i>
    <i t="sum" r="1">
      <x v="168"/>
    </i>
    <i t="countA" r="1">
      <x v="168"/>
    </i>
    <i t="sum" r="1">
      <x v="169"/>
    </i>
    <i t="countA" r="1">
      <x v="169"/>
    </i>
    <i t="sum" r="1">
      <x v="170"/>
    </i>
    <i t="countA" r="1">
      <x v="170"/>
    </i>
    <i t="sum" r="1">
      <x v="171"/>
    </i>
    <i t="countA" r="1">
      <x v="171"/>
    </i>
    <i t="sum" r="1">
      <x v="172"/>
    </i>
    <i t="countA" r="1">
      <x v="172"/>
    </i>
    <i t="sum" r="1">
      <x v="173"/>
    </i>
    <i t="countA" r="1">
      <x v="173"/>
    </i>
    <i t="sum" r="1">
      <x v="174"/>
    </i>
    <i t="countA" r="1">
      <x v="174"/>
    </i>
    <i t="sum" r="1">
      <x v="175"/>
    </i>
    <i t="countA" r="1">
      <x v="175"/>
    </i>
    <i t="sum" r="1">
      <x v="176"/>
    </i>
    <i t="countA" r="1">
      <x v="176"/>
    </i>
    <i t="sum" r="1">
      <x v="177"/>
    </i>
    <i t="countA" r="1">
      <x v="177"/>
    </i>
    <i t="sum" r="1">
      <x v="178"/>
    </i>
    <i t="countA" r="1">
      <x v="178"/>
    </i>
    <i t="sum" r="1">
      <x v="179"/>
    </i>
    <i t="countA" r="1">
      <x v="179"/>
    </i>
    <i t="sum" r="1">
      <x v="180"/>
    </i>
    <i t="countA" r="1">
      <x v="180"/>
    </i>
    <i t="sum" r="1">
      <x v="181"/>
    </i>
    <i t="countA" r="1">
      <x v="181"/>
    </i>
    <i t="sum" r="1">
      <x v="182"/>
    </i>
    <i t="countA" r="1">
      <x v="182"/>
    </i>
    <i t="sum" r="1">
      <x v="183"/>
    </i>
    <i t="countA" r="1">
      <x v="183"/>
    </i>
    <i t="sum" r="1">
      <x v="184"/>
    </i>
    <i t="countA" r="1">
      <x v="184"/>
    </i>
    <i t="sum" r="1">
      <x v="185"/>
    </i>
    <i t="countA" r="1">
      <x v="185"/>
    </i>
    <i t="sum" r="1">
      <x v="187"/>
    </i>
    <i t="countA" r="1">
      <x v="187"/>
    </i>
    <i t="sum" r="1">
      <x v="188"/>
    </i>
    <i t="countA" r="1">
      <x v="188"/>
    </i>
    <i t="sum" r="1">
      <x v="190"/>
    </i>
    <i t="countA" r="1">
      <x v="190"/>
    </i>
    <i t="sum" r="1">
      <x v="191"/>
    </i>
    <i t="countA" r="1">
      <x v="191"/>
    </i>
    <i t="sum" r="1">
      <x v="192"/>
    </i>
    <i t="countA" r="1">
      <x v="192"/>
    </i>
    <i t="sum" r="1">
      <x v="193"/>
    </i>
    <i t="countA" r="1">
      <x v="193"/>
    </i>
    <i t="sum" r="1">
      <x v="194"/>
    </i>
    <i t="countA" r="1">
      <x v="194"/>
    </i>
    <i t="sum" r="1">
      <x v="195"/>
    </i>
    <i t="countA" r="1">
      <x v="195"/>
    </i>
    <i t="sum" r="1">
      <x v="196"/>
    </i>
    <i t="countA" r="1">
      <x v="196"/>
    </i>
    <i t="sum" r="1">
      <x v="197"/>
    </i>
    <i t="countA" r="1">
      <x v="197"/>
    </i>
    <i t="sum" r="1">
      <x v="198"/>
    </i>
    <i t="countA" r="1">
      <x v="198"/>
    </i>
    <i t="sum" r="1">
      <x v="199"/>
    </i>
    <i t="countA" r="1">
      <x v="199"/>
    </i>
    <i t="sum" r="1">
      <x v="200"/>
    </i>
    <i t="countA" r="1">
      <x v="200"/>
    </i>
    <i t="sum" r="1">
      <x v="201"/>
    </i>
    <i t="countA" r="1">
      <x v="201"/>
    </i>
    <i t="sum" r="1">
      <x v="202"/>
    </i>
    <i t="countA" r="1">
      <x v="202"/>
    </i>
    <i t="sum" r="1">
      <x v="203"/>
    </i>
    <i t="countA" r="1">
      <x v="203"/>
    </i>
    <i t="sum" r="1">
      <x v="204"/>
    </i>
    <i t="countA" r="1">
      <x v="204"/>
    </i>
    <i t="grand">
      <x/>
    </i>
  </rowItems>
  <colItems count="1">
    <i/>
  </colItems>
  <dataFields count="1">
    <dataField name="Сумма по полю 931" fld="2" baseField="0" baseItem="0"/>
  </dataFields>
  <formats count="18">
    <format dxfId="0">
      <pivotArea outline="0" fieldPosition="0">
        <references count="2">
          <reference field="0" count="1">
            <x v="4"/>
          </reference>
          <reference field="1" count="1">
            <x v="27"/>
          </reference>
        </references>
      </pivotArea>
    </format>
    <format dxfId="1">
      <pivotArea outline="0" fieldPosition="0">
        <references count="2">
          <reference field="0" count="1">
            <x v="4"/>
          </reference>
          <reference field="1" count="1">
            <x v="27"/>
          </reference>
        </references>
      </pivotArea>
    </format>
    <format dxfId="1">
      <pivotArea outline="0" fieldPosition="0">
        <references count="2">
          <reference field="0" count="1">
            <x v="11"/>
          </reference>
          <reference field="1" count="1">
            <x v="30"/>
          </reference>
        </references>
      </pivotArea>
    </format>
    <format dxfId="0">
      <pivotArea outline="0" fieldPosition="0">
        <references count="2">
          <reference field="0" count="1">
            <x v="11"/>
          </reference>
          <reference field="1" count="1">
            <x v="30"/>
          </reference>
        </references>
      </pivotArea>
    </format>
    <format dxfId="0">
      <pivotArea outline="0" fieldPosition="0">
        <references count="2">
          <reference field="0" count="1">
            <x v="12"/>
          </reference>
          <reference field="1" count="2">
            <x v="21"/>
            <x v="22"/>
          </reference>
        </references>
      </pivotArea>
    </format>
    <format dxfId="1">
      <pivotArea outline="0" fieldPosition="0">
        <references count="2">
          <reference field="0" count="1">
            <x v="12"/>
          </reference>
          <reference field="1" count="2">
            <x v="21"/>
            <x v="22"/>
          </reference>
        </references>
      </pivotArea>
    </format>
    <format dxfId="2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2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2">
      <pivotArea outline="0" fieldPosition="0">
        <references count="2">
          <reference field="0" count="1">
            <x v="13"/>
          </reference>
          <reference field="1" count="1">
            <x v="97"/>
          </reference>
        </references>
      </pivotArea>
    </format>
    <format dxfId="2">
      <pivotArea outline="0" fieldPosition="0">
        <references count="2">
          <reference field="0" count="1">
            <x v="13"/>
          </reference>
          <reference field="1" count="1">
            <x v="97"/>
          </reference>
        </references>
      </pivotArea>
    </format>
    <format dxfId="0">
      <pivotArea outline="0" fieldPosition="0">
        <references count="2">
          <reference field="0" count="1">
            <x v="14"/>
          </reference>
          <reference field="1" count="1">
            <x v="93"/>
          </reference>
        </references>
      </pivotArea>
    </format>
    <format dxfId="1">
      <pivotArea outline="0" fieldPosition="0">
        <references count="2">
          <reference field="0" count="1">
            <x v="14"/>
          </reference>
          <reference field="1" count="1">
            <x v="93"/>
          </reference>
        </references>
      </pivotArea>
    </format>
    <format dxfId="2">
      <pivotArea outline="0" fieldPosition="0">
        <references count="2">
          <reference field="0" count="1">
            <x v="5"/>
          </reference>
          <reference field="1" count="1">
            <x v="66"/>
          </reference>
        </references>
      </pivotArea>
    </format>
    <format dxfId="2">
      <pivotArea outline="0" fieldPosition="0">
        <references count="2">
          <reference field="0" count="1">
            <x v="5"/>
          </reference>
          <reference field="1" count="1">
            <x v="66"/>
          </reference>
        </references>
      </pivotArea>
    </format>
    <format dxfId="2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2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2">
      <pivotArea outline="0" fieldPosition="0">
        <references count="2">
          <reference field="0" count="1">
            <x v="8"/>
          </reference>
          <reference field="1" count="1">
            <x v="36"/>
          </reference>
        </references>
      </pivotArea>
    </format>
    <format dxfId="2">
      <pivotArea outline="0" fieldPosition="0">
        <references count="2">
          <reference field="0" count="1">
            <x v="8"/>
          </reference>
          <reference field="1" count="1">
            <x v="3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Relationship Id="rId2" Type="http://schemas.openxmlformats.org/officeDocument/2006/relationships/pivotTable" Target="../pivotTables/pivotTable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4"/>
      <c r="C4" s="7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47">
        <v>1</v>
      </c>
      <c r="B5" s="48" t="s">
        <v>77</v>
      </c>
      <c r="C5" s="49">
        <f>SUM(D5:F5)</f>
        <v>1</v>
      </c>
      <c r="D5" s="50">
        <v>1</v>
      </c>
      <c r="E5" s="50">
        <v>0</v>
      </c>
      <c r="F5" s="50">
        <v>0</v>
      </c>
      <c r="G5" s="50">
        <v>5</v>
      </c>
      <c r="H5" s="50">
        <v>1</v>
      </c>
      <c r="I5" s="51">
        <f>G5-H5</f>
        <v>4</v>
      </c>
      <c r="J5" s="47">
        <f>D5*3+E5</f>
        <v>3</v>
      </c>
      <c r="K5" s="13"/>
    </row>
    <row r="6" spans="1:11" ht="16.5" customHeight="1">
      <c r="A6" s="29">
        <v>2</v>
      </c>
      <c r="B6" s="30" t="s">
        <v>78</v>
      </c>
      <c r="C6" s="31">
        <f aca="true" t="shared" si="0" ref="C6:C20">SUM(D6:F6)</f>
        <v>1</v>
      </c>
      <c r="D6" s="32">
        <v>1</v>
      </c>
      <c r="E6" s="32">
        <v>0</v>
      </c>
      <c r="F6" s="32">
        <v>0</v>
      </c>
      <c r="G6" s="32">
        <v>4</v>
      </c>
      <c r="H6" s="32">
        <v>0</v>
      </c>
      <c r="I6" s="33">
        <f aca="true" t="shared" si="1" ref="I6:I20">G6-H6</f>
        <v>4</v>
      </c>
      <c r="J6" s="29">
        <f aca="true" t="shared" si="2" ref="J6:J21">D6*3+E6</f>
        <v>3</v>
      </c>
      <c r="K6" s="13"/>
    </row>
    <row r="7" spans="1:11" ht="16.5" customHeight="1">
      <c r="A7" s="29">
        <v>3</v>
      </c>
      <c r="B7" s="30" t="s">
        <v>18</v>
      </c>
      <c r="C7" s="31">
        <f t="shared" si="0"/>
        <v>1</v>
      </c>
      <c r="D7" s="32">
        <v>1</v>
      </c>
      <c r="E7" s="32">
        <v>0</v>
      </c>
      <c r="F7" s="32">
        <v>0</v>
      </c>
      <c r="G7" s="32">
        <v>4</v>
      </c>
      <c r="H7" s="32">
        <v>2</v>
      </c>
      <c r="I7" s="33">
        <f t="shared" si="1"/>
        <v>2</v>
      </c>
      <c r="J7" s="29">
        <f t="shared" si="2"/>
        <v>3</v>
      </c>
      <c r="K7" s="13"/>
    </row>
    <row r="8" spans="1:11" ht="16.5" customHeight="1">
      <c r="A8" s="6">
        <v>4</v>
      </c>
      <c r="B8" s="9" t="s">
        <v>79</v>
      </c>
      <c r="C8" s="8">
        <f>SUM(D8:F8)</f>
        <v>1</v>
      </c>
      <c r="D8" s="2">
        <v>1</v>
      </c>
      <c r="E8" s="2">
        <v>0</v>
      </c>
      <c r="F8" s="2">
        <v>0</v>
      </c>
      <c r="G8" s="2">
        <v>3</v>
      </c>
      <c r="H8" s="2">
        <v>1</v>
      </c>
      <c r="I8" s="11">
        <f t="shared" si="1"/>
        <v>2</v>
      </c>
      <c r="J8" s="6">
        <f t="shared" si="2"/>
        <v>3</v>
      </c>
      <c r="K8" s="13"/>
    </row>
    <row r="9" spans="1:11" ht="16.5" customHeight="1">
      <c r="A9" s="6">
        <v>5</v>
      </c>
      <c r="B9" s="9" t="s">
        <v>13</v>
      </c>
      <c r="C9" s="8">
        <f>SUM(D9:F9)</f>
        <v>1</v>
      </c>
      <c r="D9" s="2">
        <v>1</v>
      </c>
      <c r="E9" s="2">
        <v>0</v>
      </c>
      <c r="F9" s="2">
        <v>0</v>
      </c>
      <c r="G9" s="2">
        <v>3</v>
      </c>
      <c r="H9" s="2">
        <v>2</v>
      </c>
      <c r="I9" s="11">
        <f>G9-H9</f>
        <v>1</v>
      </c>
      <c r="J9" s="6">
        <f>D9*3+E9</f>
        <v>3</v>
      </c>
      <c r="K9" s="13"/>
    </row>
    <row r="10" spans="1:11" ht="16.5" customHeight="1">
      <c r="A10" s="6">
        <v>6</v>
      </c>
      <c r="B10" s="9" t="s">
        <v>76</v>
      </c>
      <c r="C10" s="8">
        <f>SUM(D10:F10)</f>
        <v>1</v>
      </c>
      <c r="D10" s="2">
        <v>1</v>
      </c>
      <c r="E10" s="2">
        <v>0</v>
      </c>
      <c r="F10" s="2">
        <v>0</v>
      </c>
      <c r="G10" s="2">
        <v>2</v>
      </c>
      <c r="H10" s="2">
        <v>1</v>
      </c>
      <c r="I10" s="11">
        <f>G10-H10</f>
        <v>1</v>
      </c>
      <c r="J10" s="6">
        <f>D10*3+E10</f>
        <v>3</v>
      </c>
      <c r="K10" s="13"/>
    </row>
    <row r="11" spans="1:11" ht="16.5" customHeight="1">
      <c r="A11" s="6">
        <v>7</v>
      </c>
      <c r="B11" s="9" t="s">
        <v>80</v>
      </c>
      <c r="C11" s="8">
        <f>SUM(D11:F11)</f>
        <v>1</v>
      </c>
      <c r="D11" s="2">
        <v>1</v>
      </c>
      <c r="E11" s="2">
        <v>0</v>
      </c>
      <c r="F11" s="2">
        <v>0</v>
      </c>
      <c r="G11" s="2">
        <v>2</v>
      </c>
      <c r="H11" s="2">
        <v>1</v>
      </c>
      <c r="I11" s="11">
        <f>G11-H11</f>
        <v>1</v>
      </c>
      <c r="J11" s="6">
        <f>D11*3+E11</f>
        <v>3</v>
      </c>
      <c r="K11" s="13"/>
    </row>
    <row r="12" spans="1:11" ht="16.5" customHeight="1">
      <c r="A12" s="6">
        <v>8</v>
      </c>
      <c r="B12" s="9" t="s">
        <v>17</v>
      </c>
      <c r="C12" s="8">
        <f t="shared" si="0"/>
        <v>1</v>
      </c>
      <c r="D12" s="2">
        <v>0</v>
      </c>
      <c r="E12" s="2">
        <v>1</v>
      </c>
      <c r="F12" s="2">
        <v>0</v>
      </c>
      <c r="G12" s="2">
        <v>1</v>
      </c>
      <c r="H12" s="2">
        <v>1</v>
      </c>
      <c r="I12" s="11">
        <f t="shared" si="1"/>
        <v>0</v>
      </c>
      <c r="J12" s="6">
        <f t="shared" si="2"/>
        <v>1</v>
      </c>
      <c r="K12" s="13"/>
    </row>
    <row r="13" spans="1:11" ht="16.5" customHeight="1">
      <c r="A13" s="6">
        <v>9</v>
      </c>
      <c r="B13" s="9" t="s">
        <v>70</v>
      </c>
      <c r="C13" s="8">
        <f t="shared" si="0"/>
        <v>1</v>
      </c>
      <c r="D13" s="2">
        <v>0</v>
      </c>
      <c r="E13" s="2">
        <v>1</v>
      </c>
      <c r="F13" s="2">
        <v>0</v>
      </c>
      <c r="G13" s="2">
        <v>1</v>
      </c>
      <c r="H13" s="2">
        <v>1</v>
      </c>
      <c r="I13" s="11">
        <f t="shared" si="1"/>
        <v>0</v>
      </c>
      <c r="J13" s="6">
        <f t="shared" si="2"/>
        <v>1</v>
      </c>
      <c r="K13" s="13"/>
    </row>
    <row r="14" spans="1:11" ht="16.5" customHeight="1">
      <c r="A14" s="6">
        <v>10</v>
      </c>
      <c r="B14" s="9" t="s">
        <v>81</v>
      </c>
      <c r="C14" s="8">
        <f t="shared" si="0"/>
        <v>1</v>
      </c>
      <c r="D14" s="2">
        <v>0</v>
      </c>
      <c r="E14" s="2">
        <v>0</v>
      </c>
      <c r="F14" s="2">
        <v>1</v>
      </c>
      <c r="G14" s="2">
        <v>2</v>
      </c>
      <c r="H14" s="2">
        <v>3</v>
      </c>
      <c r="I14" s="11">
        <f t="shared" si="1"/>
        <v>-1</v>
      </c>
      <c r="J14" s="6">
        <f t="shared" si="2"/>
        <v>0</v>
      </c>
      <c r="K14" s="13"/>
    </row>
    <row r="15" spans="1:11" ht="16.5" customHeight="1">
      <c r="A15" s="6">
        <v>11</v>
      </c>
      <c r="B15" s="9" t="s">
        <v>14</v>
      </c>
      <c r="C15" s="8">
        <f>SUM(D15:F15)</f>
        <v>1</v>
      </c>
      <c r="D15" s="2">
        <v>0</v>
      </c>
      <c r="E15" s="2">
        <v>0</v>
      </c>
      <c r="F15" s="2">
        <v>1</v>
      </c>
      <c r="G15" s="2">
        <v>1</v>
      </c>
      <c r="H15" s="2">
        <v>2</v>
      </c>
      <c r="I15" s="11">
        <f>G15-H15</f>
        <v>-1</v>
      </c>
      <c r="J15" s="6">
        <f>D15*3+E15</f>
        <v>0</v>
      </c>
      <c r="K15" s="13"/>
    </row>
    <row r="16" spans="1:11" ht="16.5" customHeight="1">
      <c r="A16" s="6">
        <v>12</v>
      </c>
      <c r="B16" s="9" t="s">
        <v>11</v>
      </c>
      <c r="C16" s="8">
        <f>SUM(D16:F16)</f>
        <v>1</v>
      </c>
      <c r="D16" s="2">
        <v>0</v>
      </c>
      <c r="E16" s="2">
        <v>0</v>
      </c>
      <c r="F16" s="2">
        <v>1</v>
      </c>
      <c r="G16" s="2">
        <v>1</v>
      </c>
      <c r="H16" s="2">
        <v>2</v>
      </c>
      <c r="I16" s="11">
        <f>G16-H16</f>
        <v>-1</v>
      </c>
      <c r="J16" s="6">
        <f>D16*3+E16</f>
        <v>0</v>
      </c>
      <c r="K16" s="13"/>
    </row>
    <row r="17" spans="1:11" ht="16.5" customHeight="1">
      <c r="A17" s="6">
        <v>13</v>
      </c>
      <c r="B17" s="9" t="s">
        <v>19</v>
      </c>
      <c r="C17" s="8">
        <f>SUM(D17:F17)</f>
        <v>1</v>
      </c>
      <c r="D17" s="2">
        <v>0</v>
      </c>
      <c r="E17" s="2">
        <v>0</v>
      </c>
      <c r="F17" s="2">
        <v>1</v>
      </c>
      <c r="G17" s="2">
        <v>2</v>
      </c>
      <c r="H17" s="2">
        <v>4</v>
      </c>
      <c r="I17" s="11">
        <f>G17-H17</f>
        <v>-2</v>
      </c>
      <c r="J17" s="6">
        <f>D17*3+E17</f>
        <v>0</v>
      </c>
      <c r="K17" s="13"/>
    </row>
    <row r="18" spans="1:11" ht="16.5" customHeight="1">
      <c r="A18" s="6">
        <v>14</v>
      </c>
      <c r="B18" s="9" t="s">
        <v>12</v>
      </c>
      <c r="C18" s="8">
        <f t="shared" si="0"/>
        <v>1</v>
      </c>
      <c r="D18" s="2">
        <v>0</v>
      </c>
      <c r="E18" s="2">
        <v>0</v>
      </c>
      <c r="F18" s="2">
        <v>1</v>
      </c>
      <c r="G18" s="2">
        <v>1</v>
      </c>
      <c r="H18" s="2">
        <v>3</v>
      </c>
      <c r="I18" s="11">
        <f t="shared" si="1"/>
        <v>-2</v>
      </c>
      <c r="J18" s="6">
        <f t="shared" si="2"/>
        <v>0</v>
      </c>
      <c r="K18" s="13"/>
    </row>
    <row r="19" spans="1:11" ht="16.5" customHeight="1">
      <c r="A19" s="35">
        <v>15</v>
      </c>
      <c r="B19" s="36" t="s">
        <v>82</v>
      </c>
      <c r="C19" s="37">
        <f t="shared" si="0"/>
        <v>1</v>
      </c>
      <c r="D19" s="38">
        <v>0</v>
      </c>
      <c r="E19" s="38">
        <v>0</v>
      </c>
      <c r="F19" s="38">
        <v>1</v>
      </c>
      <c r="G19" s="38">
        <v>1</v>
      </c>
      <c r="H19" s="38">
        <v>5</v>
      </c>
      <c r="I19" s="39">
        <f t="shared" si="1"/>
        <v>-4</v>
      </c>
      <c r="J19" s="35">
        <f t="shared" si="2"/>
        <v>0</v>
      </c>
      <c r="K19" s="13"/>
    </row>
    <row r="20" spans="1:11" ht="16.5" customHeight="1" thickBot="1">
      <c r="A20" s="41">
        <v>16</v>
      </c>
      <c r="B20" s="42" t="s">
        <v>75</v>
      </c>
      <c r="C20" s="43">
        <f t="shared" si="0"/>
        <v>1</v>
      </c>
      <c r="D20" s="44">
        <v>0</v>
      </c>
      <c r="E20" s="44">
        <v>0</v>
      </c>
      <c r="F20" s="44">
        <v>1</v>
      </c>
      <c r="G20" s="44">
        <v>0</v>
      </c>
      <c r="H20" s="44">
        <v>4</v>
      </c>
      <c r="I20" s="45">
        <f t="shared" si="1"/>
        <v>-4</v>
      </c>
      <c r="J20" s="41">
        <f t="shared" si="2"/>
        <v>0</v>
      </c>
      <c r="K20" s="13"/>
    </row>
    <row r="21" spans="3:10" ht="12.75">
      <c r="C21" s="52">
        <f>SUM(C5:C20)</f>
        <v>16</v>
      </c>
      <c r="D21" s="52">
        <f aca="true" t="shared" si="3" ref="D21:I21">SUM(D5:D20)</f>
        <v>7</v>
      </c>
      <c r="E21" s="52">
        <f t="shared" si="3"/>
        <v>2</v>
      </c>
      <c r="F21" s="52">
        <f t="shared" si="3"/>
        <v>7</v>
      </c>
      <c r="G21" s="52">
        <f t="shared" si="3"/>
        <v>33</v>
      </c>
      <c r="H21" s="52">
        <f t="shared" si="3"/>
        <v>33</v>
      </c>
      <c r="I21" s="52">
        <f t="shared" si="3"/>
        <v>0</v>
      </c>
      <c r="J21" s="58">
        <f t="shared" si="2"/>
        <v>23</v>
      </c>
    </row>
    <row r="24" spans="2:3" ht="12.75">
      <c r="B24" t="s">
        <v>33</v>
      </c>
      <c r="C24" s="1">
        <f>G21</f>
        <v>33</v>
      </c>
    </row>
    <row r="25" spans="2:3" ht="12.75">
      <c r="B25" t="s">
        <v>32</v>
      </c>
      <c r="C25" s="1">
        <f>C24/8</f>
        <v>4.125</v>
      </c>
    </row>
    <row r="26" spans="2:3" ht="12.75">
      <c r="B26" t="s">
        <v>34</v>
      </c>
      <c r="C26" s="1">
        <f>G21</f>
        <v>33</v>
      </c>
    </row>
    <row r="27" spans="2:3" ht="12.75">
      <c r="B27" t="s">
        <v>32</v>
      </c>
      <c r="C27" s="1">
        <f>C26*2/C21</f>
        <v>4.125</v>
      </c>
    </row>
    <row r="28" ht="12.75">
      <c r="B28" t="s">
        <v>83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/>
      <c r="H33" s="83"/>
      <c r="I33" s="28"/>
      <c r="J33" s="28"/>
      <c r="K33" s="28"/>
      <c r="L33" s="83"/>
      <c r="M33" s="83"/>
      <c r="N33" s="83"/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/>
      <c r="I34" s="28"/>
      <c r="J34" s="28"/>
      <c r="K34" s="83"/>
      <c r="L34" s="83"/>
      <c r="M34" s="28"/>
      <c r="N34" s="28"/>
      <c r="O34" s="83" t="s">
        <v>67</v>
      </c>
      <c r="P34" s="28"/>
      <c r="Q34" s="28"/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/>
      <c r="N35" s="28"/>
      <c r="O35" s="83"/>
      <c r="P35" s="28" t="s">
        <v>22</v>
      </c>
      <c r="Q35" s="28"/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/>
      <c r="G36" s="27"/>
      <c r="H36" s="83"/>
      <c r="I36" s="28"/>
      <c r="J36" s="28"/>
      <c r="K36" s="28"/>
      <c r="L36" s="83"/>
      <c r="M36" s="28"/>
      <c r="N36" s="28"/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/>
      <c r="E37" s="83"/>
      <c r="F37" s="83"/>
      <c r="G37" s="83"/>
      <c r="H37" s="27"/>
      <c r="I37" s="83"/>
      <c r="J37" s="83"/>
      <c r="K37" s="83"/>
      <c r="L37" s="83"/>
      <c r="M37" s="83"/>
      <c r="N37" s="83" t="s">
        <v>38</v>
      </c>
      <c r="O37" s="83"/>
      <c r="P37" s="83"/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/>
      <c r="M38" s="28" t="s">
        <v>38</v>
      </c>
      <c r="N38" s="28"/>
      <c r="O38" s="28"/>
      <c r="P38" s="28"/>
      <c r="Q38" s="28"/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/>
      <c r="G39" s="28"/>
      <c r="H39" s="83"/>
      <c r="I39" s="28"/>
      <c r="J39" s="27"/>
      <c r="K39" s="28"/>
      <c r="L39" s="83"/>
      <c r="M39" s="28"/>
      <c r="N39" s="28"/>
      <c r="O39" s="28"/>
      <c r="P39" s="28"/>
      <c r="Q39" s="28"/>
      <c r="R39" s="28"/>
    </row>
    <row r="40" spans="1:18" ht="14.25">
      <c r="A40" s="53">
        <v>9</v>
      </c>
      <c r="B40" s="54" t="s">
        <v>70</v>
      </c>
      <c r="C40" s="84"/>
      <c r="D40" s="28"/>
      <c r="E40" s="28"/>
      <c r="F40" s="28"/>
      <c r="G40" s="28"/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/>
      <c r="D41" s="83"/>
      <c r="E41" s="83"/>
      <c r="F41" s="83"/>
      <c r="G41" s="83" t="s">
        <v>31</v>
      </c>
      <c r="H41" s="83"/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/>
      <c r="E42" s="28"/>
      <c r="F42" s="28"/>
      <c r="G42" s="28"/>
      <c r="H42" s="83"/>
      <c r="I42" s="28"/>
      <c r="J42" s="28"/>
      <c r="K42" s="28"/>
      <c r="L42" s="83"/>
      <c r="M42" s="27"/>
      <c r="N42" s="28"/>
      <c r="O42" s="28"/>
      <c r="P42" s="28"/>
      <c r="Q42" s="28"/>
      <c r="R42" s="28"/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/>
      <c r="N43" s="27"/>
      <c r="O43" s="28"/>
      <c r="P43" s="28"/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/>
      <c r="L44" s="83"/>
      <c r="M44" s="28"/>
      <c r="N44" s="28"/>
      <c r="O44" s="27"/>
      <c r="P44" s="28"/>
      <c r="Q44" s="28"/>
      <c r="R44" s="28"/>
    </row>
    <row r="45" spans="1:18" ht="14.25">
      <c r="A45" s="53">
        <v>14</v>
      </c>
      <c r="B45" s="54" t="s">
        <v>12</v>
      </c>
      <c r="C45" s="84"/>
      <c r="D45" s="83"/>
      <c r="E45" s="28"/>
      <c r="F45" s="28"/>
      <c r="G45" s="28"/>
      <c r="H45" s="83"/>
      <c r="I45" s="28"/>
      <c r="J45" s="28"/>
      <c r="K45" s="28"/>
      <c r="L45" s="83"/>
      <c r="M45" s="28"/>
      <c r="N45" s="28"/>
      <c r="O45" s="28"/>
      <c r="P45" s="27"/>
      <c r="Q45" s="28"/>
      <c r="R45" s="83"/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/>
      <c r="I46" s="28"/>
      <c r="J46" s="28"/>
      <c r="K46" s="28"/>
      <c r="L46" s="83"/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/>
      <c r="H47" s="83"/>
      <c r="I47" s="28"/>
      <c r="J47" s="28"/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2" width="4.75390625" style="0" customWidth="1"/>
    <col min="13" max="13" width="6.25390625" style="0" bestFit="1" customWidth="1"/>
    <col min="14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3" ht="16.5" customHeight="1">
      <c r="A5" s="29">
        <v>1</v>
      </c>
      <c r="B5" s="100" t="s">
        <v>80</v>
      </c>
      <c r="C5" s="34">
        <f>SUM(D5:F5)</f>
        <v>9</v>
      </c>
      <c r="D5" s="32">
        <v>8</v>
      </c>
      <c r="E5" s="32">
        <v>0</v>
      </c>
      <c r="F5" s="32">
        <v>1</v>
      </c>
      <c r="G5" s="32">
        <v>30</v>
      </c>
      <c r="H5" s="32">
        <v>10</v>
      </c>
      <c r="I5" s="33">
        <f>G5-H5</f>
        <v>20</v>
      </c>
      <c r="J5" s="29">
        <f>D5*3+E5</f>
        <v>24</v>
      </c>
      <c r="K5" s="13" t="s">
        <v>38</v>
      </c>
      <c r="M5" s="154">
        <f>J5/(C5*3)</f>
        <v>0.8888888888888888</v>
      </c>
    </row>
    <row r="6" spans="1:13" ht="16.5" customHeight="1">
      <c r="A6" s="29">
        <v>2</v>
      </c>
      <c r="B6" s="100" t="s">
        <v>76</v>
      </c>
      <c r="C6" s="34">
        <f>SUM(D6:F6)</f>
        <v>9</v>
      </c>
      <c r="D6" s="32">
        <v>7</v>
      </c>
      <c r="E6" s="32">
        <v>1</v>
      </c>
      <c r="F6" s="32">
        <v>1</v>
      </c>
      <c r="G6" s="32">
        <v>17</v>
      </c>
      <c r="H6" s="32">
        <v>9</v>
      </c>
      <c r="I6" s="33">
        <f>G6-H6</f>
        <v>8</v>
      </c>
      <c r="J6" s="29">
        <f>D6*3+E6</f>
        <v>22</v>
      </c>
      <c r="K6" s="13" t="s">
        <v>36</v>
      </c>
      <c r="M6" s="154">
        <f aca="true" t="shared" si="0" ref="M6:M20">J6/(C6*3)</f>
        <v>0.8148148148148148</v>
      </c>
    </row>
    <row r="7" spans="1:13" ht="16.5" customHeight="1">
      <c r="A7" s="29">
        <v>3</v>
      </c>
      <c r="B7" s="100" t="s">
        <v>11</v>
      </c>
      <c r="C7" s="34">
        <f>SUM(D7:F7)</f>
        <v>9</v>
      </c>
      <c r="D7" s="32">
        <v>7</v>
      </c>
      <c r="E7" s="32">
        <v>0</v>
      </c>
      <c r="F7" s="32">
        <v>2</v>
      </c>
      <c r="G7" s="32">
        <v>47</v>
      </c>
      <c r="H7" s="32">
        <v>11</v>
      </c>
      <c r="I7" s="33">
        <f>G7-H7</f>
        <v>36</v>
      </c>
      <c r="J7" s="29">
        <f>D7*3+E7</f>
        <v>21</v>
      </c>
      <c r="K7" s="13" t="s">
        <v>211</v>
      </c>
      <c r="L7" s="13"/>
      <c r="M7" s="154">
        <f t="shared" si="0"/>
        <v>0.7777777777777778</v>
      </c>
    </row>
    <row r="8" spans="1:13" s="95" customFormat="1" ht="16.5" customHeight="1">
      <c r="A8" s="53">
        <v>4</v>
      </c>
      <c r="B8" s="103" t="s">
        <v>78</v>
      </c>
      <c r="C8" s="57">
        <f>SUM(D8:F8)</f>
        <v>9</v>
      </c>
      <c r="D8" s="55">
        <v>7</v>
      </c>
      <c r="E8" s="55">
        <v>0</v>
      </c>
      <c r="F8" s="55">
        <v>2</v>
      </c>
      <c r="G8" s="55">
        <v>38</v>
      </c>
      <c r="H8" s="55">
        <v>6</v>
      </c>
      <c r="I8" s="56">
        <f>G8-H8</f>
        <v>32</v>
      </c>
      <c r="J8" s="53">
        <f>D8*3+E8</f>
        <v>21</v>
      </c>
      <c r="K8" s="130" t="s">
        <v>211</v>
      </c>
      <c r="M8" s="154">
        <f t="shared" si="0"/>
        <v>0.7777777777777778</v>
      </c>
    </row>
    <row r="9" spans="1:13" ht="16.5" customHeight="1">
      <c r="A9" s="53">
        <v>5</v>
      </c>
      <c r="B9" s="103" t="s">
        <v>79</v>
      </c>
      <c r="C9" s="57">
        <f>SUM(D9:F9)</f>
        <v>10</v>
      </c>
      <c r="D9" s="55">
        <v>7</v>
      </c>
      <c r="E9" s="55">
        <v>0</v>
      </c>
      <c r="F9" s="55">
        <v>3</v>
      </c>
      <c r="G9" s="55">
        <v>31</v>
      </c>
      <c r="H9" s="55">
        <v>13</v>
      </c>
      <c r="I9" s="56">
        <f>G9-H9</f>
        <v>18</v>
      </c>
      <c r="J9" s="53">
        <f>D9*3+E9</f>
        <v>21</v>
      </c>
      <c r="K9" s="13" t="s">
        <v>86</v>
      </c>
      <c r="M9" s="154">
        <f t="shared" si="0"/>
        <v>0.7</v>
      </c>
    </row>
    <row r="10" spans="1:13" ht="16.5" customHeight="1">
      <c r="A10" s="53">
        <v>6</v>
      </c>
      <c r="B10" s="103" t="s">
        <v>75</v>
      </c>
      <c r="C10" s="57">
        <f aca="true" t="shared" si="1" ref="C10:C20">SUM(D10:F10)</f>
        <v>9</v>
      </c>
      <c r="D10" s="55">
        <v>6</v>
      </c>
      <c r="E10" s="55">
        <v>1</v>
      </c>
      <c r="F10" s="55">
        <v>2</v>
      </c>
      <c r="G10" s="55">
        <v>19</v>
      </c>
      <c r="H10" s="55">
        <v>9</v>
      </c>
      <c r="I10" s="56">
        <f aca="true" t="shared" si="2" ref="I10:I20">G10-H10</f>
        <v>10</v>
      </c>
      <c r="J10" s="53">
        <f aca="true" t="shared" si="3" ref="J10:J21">D10*3+E10</f>
        <v>19</v>
      </c>
      <c r="K10" s="13" t="s">
        <v>217</v>
      </c>
      <c r="M10" s="154">
        <f t="shared" si="0"/>
        <v>0.7037037037037037</v>
      </c>
    </row>
    <row r="11" spans="1:13" ht="16.5" customHeight="1">
      <c r="A11" s="53">
        <v>7</v>
      </c>
      <c r="B11" s="103" t="s">
        <v>70</v>
      </c>
      <c r="C11" s="57">
        <f t="shared" si="1"/>
        <v>10</v>
      </c>
      <c r="D11" s="55">
        <v>5</v>
      </c>
      <c r="E11" s="55">
        <v>1</v>
      </c>
      <c r="F11" s="55">
        <v>4</v>
      </c>
      <c r="G11" s="55">
        <v>27</v>
      </c>
      <c r="H11" s="55">
        <v>17</v>
      </c>
      <c r="I11" s="56">
        <f t="shared" si="2"/>
        <v>10</v>
      </c>
      <c r="J11" s="53">
        <f t="shared" si="3"/>
        <v>16</v>
      </c>
      <c r="K11" s="13" t="s">
        <v>35</v>
      </c>
      <c r="M11" s="154">
        <f t="shared" si="0"/>
        <v>0.5333333333333333</v>
      </c>
    </row>
    <row r="12" spans="1:13" ht="14.25">
      <c r="A12" s="131">
        <v>8</v>
      </c>
      <c r="B12" s="132" t="s">
        <v>18</v>
      </c>
      <c r="C12" s="133">
        <f t="shared" si="1"/>
        <v>10</v>
      </c>
      <c r="D12" s="134">
        <v>5</v>
      </c>
      <c r="E12" s="134">
        <v>0</v>
      </c>
      <c r="F12" s="134">
        <v>5</v>
      </c>
      <c r="G12" s="134">
        <v>17</v>
      </c>
      <c r="H12" s="134">
        <v>24</v>
      </c>
      <c r="I12" s="135">
        <f t="shared" si="2"/>
        <v>-7</v>
      </c>
      <c r="J12" s="131">
        <f t="shared" si="3"/>
        <v>15</v>
      </c>
      <c r="K12" s="13" t="s">
        <v>212</v>
      </c>
      <c r="M12" s="154">
        <f t="shared" si="0"/>
        <v>0.5</v>
      </c>
    </row>
    <row r="13" spans="1:13" ht="16.5" customHeight="1">
      <c r="A13" s="53">
        <v>9</v>
      </c>
      <c r="B13" s="103" t="s">
        <v>14</v>
      </c>
      <c r="C13" s="57">
        <f t="shared" si="1"/>
        <v>10</v>
      </c>
      <c r="D13" s="55">
        <v>4</v>
      </c>
      <c r="E13" s="55">
        <v>2</v>
      </c>
      <c r="F13" s="55">
        <v>4</v>
      </c>
      <c r="G13" s="55">
        <v>21</v>
      </c>
      <c r="H13" s="55">
        <v>25</v>
      </c>
      <c r="I13" s="56">
        <f t="shared" si="2"/>
        <v>-4</v>
      </c>
      <c r="J13" s="53">
        <f t="shared" si="3"/>
        <v>14</v>
      </c>
      <c r="K13" s="13" t="s">
        <v>26</v>
      </c>
      <c r="M13" s="154">
        <f t="shared" si="0"/>
        <v>0.4666666666666667</v>
      </c>
    </row>
    <row r="14" spans="1:13" ht="16.5" customHeight="1">
      <c r="A14" s="6">
        <v>10</v>
      </c>
      <c r="B14" s="99" t="s">
        <v>12</v>
      </c>
      <c r="C14" s="25">
        <f t="shared" si="1"/>
        <v>10</v>
      </c>
      <c r="D14" s="2">
        <v>4</v>
      </c>
      <c r="E14" s="2">
        <v>1</v>
      </c>
      <c r="F14" s="2">
        <v>5</v>
      </c>
      <c r="G14" s="2">
        <v>23</v>
      </c>
      <c r="H14" s="2">
        <v>15</v>
      </c>
      <c r="I14" s="11">
        <f t="shared" si="2"/>
        <v>8</v>
      </c>
      <c r="J14" s="6">
        <f t="shared" si="3"/>
        <v>13</v>
      </c>
      <c r="K14" s="13" t="s">
        <v>161</v>
      </c>
      <c r="L14" s="13"/>
      <c r="M14" s="154">
        <f t="shared" si="0"/>
        <v>0.43333333333333335</v>
      </c>
    </row>
    <row r="15" spans="1:13" ht="16.5" customHeight="1">
      <c r="A15" s="6">
        <v>11</v>
      </c>
      <c r="B15" s="99" t="s">
        <v>19</v>
      </c>
      <c r="C15" s="25">
        <f t="shared" si="1"/>
        <v>9</v>
      </c>
      <c r="D15" s="2">
        <v>3</v>
      </c>
      <c r="E15" s="2">
        <v>2</v>
      </c>
      <c r="F15" s="2">
        <v>4</v>
      </c>
      <c r="G15" s="2">
        <v>15</v>
      </c>
      <c r="H15" s="2">
        <v>24</v>
      </c>
      <c r="I15" s="11">
        <f t="shared" si="2"/>
        <v>-9</v>
      </c>
      <c r="J15" s="6">
        <f t="shared" si="3"/>
        <v>11</v>
      </c>
      <c r="K15" s="13" t="s">
        <v>217</v>
      </c>
      <c r="M15" s="154">
        <f t="shared" si="0"/>
        <v>0.4074074074074074</v>
      </c>
    </row>
    <row r="16" spans="1:13" ht="16.5" customHeight="1">
      <c r="A16" s="53">
        <v>12</v>
      </c>
      <c r="B16" s="103" t="s">
        <v>17</v>
      </c>
      <c r="C16" s="57">
        <f t="shared" si="1"/>
        <v>9</v>
      </c>
      <c r="D16" s="55">
        <v>2</v>
      </c>
      <c r="E16" s="55">
        <v>2</v>
      </c>
      <c r="F16" s="55">
        <v>5</v>
      </c>
      <c r="G16" s="55">
        <v>8</v>
      </c>
      <c r="H16" s="55">
        <v>19</v>
      </c>
      <c r="I16" s="56">
        <f t="shared" si="2"/>
        <v>-11</v>
      </c>
      <c r="J16" s="53">
        <f t="shared" si="3"/>
        <v>8</v>
      </c>
      <c r="K16" s="13" t="s">
        <v>217</v>
      </c>
      <c r="M16" s="154">
        <f t="shared" si="0"/>
        <v>0.2962962962962963</v>
      </c>
    </row>
    <row r="17" spans="1:13" ht="16.5" customHeight="1">
      <c r="A17" s="53">
        <v>13</v>
      </c>
      <c r="B17" s="103" t="s">
        <v>81</v>
      </c>
      <c r="C17" s="57">
        <f>SUM(D17:F17)</f>
        <v>10</v>
      </c>
      <c r="D17" s="55">
        <v>2</v>
      </c>
      <c r="E17" s="55">
        <v>1</v>
      </c>
      <c r="F17" s="55">
        <v>7</v>
      </c>
      <c r="G17" s="55">
        <v>12</v>
      </c>
      <c r="H17" s="55">
        <v>32</v>
      </c>
      <c r="I17" s="56">
        <f>G17-H17</f>
        <v>-20</v>
      </c>
      <c r="J17" s="53">
        <f>D17*3+E17</f>
        <v>7</v>
      </c>
      <c r="K17" s="13" t="s">
        <v>217</v>
      </c>
      <c r="L17" s="13"/>
      <c r="M17" s="154">
        <f t="shared" si="0"/>
        <v>0.23333333333333334</v>
      </c>
    </row>
    <row r="18" spans="1:13" ht="16.5" customHeight="1">
      <c r="A18" s="53">
        <v>14</v>
      </c>
      <c r="B18" s="103" t="s">
        <v>77</v>
      </c>
      <c r="C18" s="57">
        <f>SUM(D18:F18)</f>
        <v>9</v>
      </c>
      <c r="D18" s="55">
        <v>2</v>
      </c>
      <c r="E18" s="55">
        <v>0</v>
      </c>
      <c r="F18" s="55">
        <v>7</v>
      </c>
      <c r="G18" s="55">
        <v>15</v>
      </c>
      <c r="H18" s="55">
        <v>38</v>
      </c>
      <c r="I18" s="56">
        <f>G18-H18</f>
        <v>-23</v>
      </c>
      <c r="J18" s="53">
        <f>D18*3+E18</f>
        <v>6</v>
      </c>
      <c r="K18" s="13" t="s">
        <v>162</v>
      </c>
      <c r="L18" s="13"/>
      <c r="M18" s="154">
        <f t="shared" si="0"/>
        <v>0.2222222222222222</v>
      </c>
    </row>
    <row r="19" spans="1:13" ht="16.5" customHeight="1">
      <c r="A19" s="35">
        <v>15</v>
      </c>
      <c r="B19" s="101" t="s">
        <v>13</v>
      </c>
      <c r="C19" s="40">
        <f t="shared" si="1"/>
        <v>10</v>
      </c>
      <c r="D19" s="38">
        <v>1</v>
      </c>
      <c r="E19" s="38">
        <v>1</v>
      </c>
      <c r="F19" s="38">
        <v>8</v>
      </c>
      <c r="G19" s="38">
        <v>12</v>
      </c>
      <c r="H19" s="38">
        <v>42</v>
      </c>
      <c r="I19" s="39">
        <f t="shared" si="2"/>
        <v>-30</v>
      </c>
      <c r="J19" s="35">
        <f t="shared" si="3"/>
        <v>4</v>
      </c>
      <c r="K19" s="13" t="s">
        <v>26</v>
      </c>
      <c r="L19" s="13"/>
      <c r="M19" s="154">
        <f t="shared" si="0"/>
        <v>0.13333333333333333</v>
      </c>
    </row>
    <row r="20" spans="1:13" ht="16.5" customHeight="1" thickBot="1">
      <c r="A20" s="41">
        <v>16</v>
      </c>
      <c r="B20" s="102" t="s">
        <v>82</v>
      </c>
      <c r="C20" s="46">
        <f t="shared" si="1"/>
        <v>10</v>
      </c>
      <c r="D20" s="44">
        <v>0</v>
      </c>
      <c r="E20" s="44">
        <v>0</v>
      </c>
      <c r="F20" s="44">
        <v>10</v>
      </c>
      <c r="G20" s="44">
        <v>4</v>
      </c>
      <c r="H20" s="44">
        <v>42</v>
      </c>
      <c r="I20" s="45">
        <f t="shared" si="2"/>
        <v>-38</v>
      </c>
      <c r="J20" s="41">
        <f t="shared" si="3"/>
        <v>0</v>
      </c>
      <c r="K20" s="13" t="s">
        <v>212</v>
      </c>
      <c r="M20" s="154">
        <f t="shared" si="0"/>
        <v>0</v>
      </c>
    </row>
    <row r="21" spans="3:10" ht="12.75">
      <c r="C21" s="52">
        <f aca="true" t="shared" si="4" ref="C21:I21">SUM(C$5:C$20)</f>
        <v>152</v>
      </c>
      <c r="D21" s="52">
        <f t="shared" si="4"/>
        <v>70</v>
      </c>
      <c r="E21" s="52">
        <f t="shared" si="4"/>
        <v>12</v>
      </c>
      <c r="F21" s="52">
        <f t="shared" si="4"/>
        <v>70</v>
      </c>
      <c r="G21" s="52">
        <f t="shared" si="4"/>
        <v>336</v>
      </c>
      <c r="H21" s="52">
        <f t="shared" si="4"/>
        <v>336</v>
      </c>
      <c r="I21" s="52">
        <f t="shared" si="4"/>
        <v>0</v>
      </c>
      <c r="J21" s="58">
        <f t="shared" si="3"/>
        <v>222</v>
      </c>
    </row>
    <row r="24" spans="2:3" ht="12.75">
      <c r="B24" t="s">
        <v>33</v>
      </c>
      <c r="C24" s="1">
        <f>G21-'тур 9'!C26</f>
        <v>35</v>
      </c>
    </row>
    <row r="25" spans="2:3" ht="12.75">
      <c r="B25" t="s">
        <v>32</v>
      </c>
      <c r="C25" s="1">
        <f>C24/8</f>
        <v>4.375</v>
      </c>
    </row>
    <row r="26" spans="2:3" ht="12.75">
      <c r="B26" t="s">
        <v>34</v>
      </c>
      <c r="C26" s="1">
        <f>G21</f>
        <v>336</v>
      </c>
    </row>
    <row r="27" spans="2:3" ht="12.75">
      <c r="B27" t="s">
        <v>32</v>
      </c>
      <c r="C27" s="1">
        <f>C26*2/C21</f>
        <v>4.421052631578948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/>
      <c r="N32" s="82" t="s">
        <v>178</v>
      </c>
      <c r="O32" s="82"/>
      <c r="P32" s="82" t="s">
        <v>162</v>
      </c>
      <c r="Q32" s="82"/>
      <c r="R32" s="82"/>
    </row>
    <row r="33" spans="1:18" ht="14.25">
      <c r="A33" s="53">
        <v>2</v>
      </c>
      <c r="B33" s="54" t="s">
        <v>78</v>
      </c>
      <c r="C33" s="84" t="s">
        <v>176</v>
      </c>
      <c r="D33" s="27"/>
      <c r="E33" s="28"/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/>
      <c r="N34" s="28" t="s">
        <v>212</v>
      </c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 t="s">
        <v>218</v>
      </c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/>
      <c r="H38" s="83"/>
      <c r="I38" s="27"/>
      <c r="J38" s="28"/>
      <c r="K38" s="28"/>
      <c r="L38" s="83" t="s">
        <v>211</v>
      </c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 t="s">
        <v>25</v>
      </c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 t="s">
        <v>159</v>
      </c>
      <c r="L41" s="27"/>
      <c r="M41" s="83"/>
      <c r="N41" s="83"/>
      <c r="O41" s="83"/>
      <c r="P41" s="83"/>
      <c r="Q41" s="83"/>
      <c r="R41" s="83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/>
      <c r="R44" s="28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 t="s">
        <v>66</v>
      </c>
      <c r="N45" s="28"/>
      <c r="O45" s="28" t="s">
        <v>220</v>
      </c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/>
      <c r="H46" s="83" t="s">
        <v>27</v>
      </c>
      <c r="I46" s="28"/>
      <c r="J46" s="28"/>
      <c r="K46" s="28" t="s">
        <v>30</v>
      </c>
      <c r="L46" s="83" t="s">
        <v>35</v>
      </c>
      <c r="M46" s="28"/>
      <c r="N46" s="28"/>
      <c r="O46" s="28"/>
      <c r="P46" s="28"/>
      <c r="Q46" s="27"/>
      <c r="R46" s="28" t="s">
        <v>30</v>
      </c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 t="s">
        <v>29</v>
      </c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">
      <selection activeCell="D10" sqref="D10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2" width="4.75390625" style="0" customWidth="1"/>
    <col min="13" max="13" width="6.25390625" style="0" bestFit="1" customWidth="1"/>
    <col min="14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5" ht="16.5" customHeight="1">
      <c r="A5" s="29">
        <v>1</v>
      </c>
      <c r="B5" s="100" t="s">
        <v>80</v>
      </c>
      <c r="C5" s="34">
        <f aca="true" t="shared" si="0" ref="C5:C20">SUM(D5:F5)</f>
        <v>10</v>
      </c>
      <c r="D5" s="32">
        <v>9</v>
      </c>
      <c r="E5" s="32">
        <v>0</v>
      </c>
      <c r="F5" s="32">
        <v>1</v>
      </c>
      <c r="G5" s="32">
        <v>32</v>
      </c>
      <c r="H5" s="32">
        <v>11</v>
      </c>
      <c r="I5" s="33">
        <f aca="true" t="shared" si="1" ref="I5:I20">G5-H5</f>
        <v>21</v>
      </c>
      <c r="J5" s="29">
        <f aca="true" t="shared" si="2" ref="J5:J21">D5*3+E5</f>
        <v>27</v>
      </c>
      <c r="K5" s="13"/>
      <c r="L5" s="13" t="s">
        <v>38</v>
      </c>
      <c r="M5" s="154">
        <f aca="true" t="shared" si="3" ref="M5:M20">J5/(C5*3)</f>
        <v>0.9</v>
      </c>
      <c r="O5">
        <f>G5+H5</f>
        <v>43</v>
      </c>
    </row>
    <row r="6" spans="1:15" ht="16.5" customHeight="1">
      <c r="A6" s="29">
        <v>2</v>
      </c>
      <c r="B6" s="100" t="s">
        <v>76</v>
      </c>
      <c r="C6" s="34">
        <f t="shared" si="0"/>
        <v>11</v>
      </c>
      <c r="D6" s="32">
        <v>8</v>
      </c>
      <c r="E6" s="32">
        <v>1</v>
      </c>
      <c r="F6" s="32">
        <v>2</v>
      </c>
      <c r="G6" s="32">
        <v>22</v>
      </c>
      <c r="H6" s="32">
        <v>11</v>
      </c>
      <c r="I6" s="33">
        <f t="shared" si="1"/>
        <v>11</v>
      </c>
      <c r="J6" s="29">
        <f t="shared" si="2"/>
        <v>25</v>
      </c>
      <c r="K6" s="13" t="s">
        <v>29</v>
      </c>
      <c r="L6" s="13" t="s">
        <v>86</v>
      </c>
      <c r="M6" s="154">
        <f t="shared" si="3"/>
        <v>0.7575757575757576</v>
      </c>
      <c r="O6">
        <f aca="true" t="shared" si="4" ref="O6:O20">G6+H6</f>
        <v>33</v>
      </c>
    </row>
    <row r="7" spans="1:15" ht="16.5" customHeight="1">
      <c r="A7" s="29">
        <v>3</v>
      </c>
      <c r="B7" s="100" t="s">
        <v>11</v>
      </c>
      <c r="C7" s="34">
        <f t="shared" si="0"/>
        <v>10</v>
      </c>
      <c r="D7" s="32">
        <v>8</v>
      </c>
      <c r="E7" s="32">
        <v>0</v>
      </c>
      <c r="F7" s="32">
        <v>2</v>
      </c>
      <c r="G7" s="32">
        <v>52</v>
      </c>
      <c r="H7" s="32">
        <v>12</v>
      </c>
      <c r="I7" s="33">
        <f t="shared" si="1"/>
        <v>40</v>
      </c>
      <c r="J7" s="29">
        <f t="shared" si="2"/>
        <v>24</v>
      </c>
      <c r="K7" s="13" t="s">
        <v>87</v>
      </c>
      <c r="L7" s="13"/>
      <c r="M7" s="154">
        <f t="shared" si="3"/>
        <v>0.8</v>
      </c>
      <c r="O7">
        <f t="shared" si="4"/>
        <v>64</v>
      </c>
    </row>
    <row r="8" spans="1:15" s="95" customFormat="1" ht="16.5" customHeight="1">
      <c r="A8" s="53">
        <v>4</v>
      </c>
      <c r="B8" s="103" t="s">
        <v>78</v>
      </c>
      <c r="C8" s="57">
        <f t="shared" si="0"/>
        <v>10</v>
      </c>
      <c r="D8" s="55">
        <v>8</v>
      </c>
      <c r="E8" s="55">
        <v>0</v>
      </c>
      <c r="F8" s="55">
        <v>2</v>
      </c>
      <c r="G8" s="55">
        <v>40</v>
      </c>
      <c r="H8" s="55">
        <v>7</v>
      </c>
      <c r="I8" s="56">
        <f t="shared" si="1"/>
        <v>33</v>
      </c>
      <c r="J8" s="53">
        <f t="shared" si="2"/>
        <v>24</v>
      </c>
      <c r="K8" s="130" t="s">
        <v>38</v>
      </c>
      <c r="M8" s="154">
        <f t="shared" si="3"/>
        <v>0.8</v>
      </c>
      <c r="O8">
        <f t="shared" si="4"/>
        <v>47</v>
      </c>
    </row>
    <row r="9" spans="1:15" ht="16.5" customHeight="1">
      <c r="A9" s="53">
        <v>5</v>
      </c>
      <c r="B9" s="103" t="s">
        <v>79</v>
      </c>
      <c r="C9" s="57">
        <f t="shared" si="0"/>
        <v>11</v>
      </c>
      <c r="D9" s="55">
        <v>8</v>
      </c>
      <c r="E9" s="55">
        <v>0</v>
      </c>
      <c r="F9" s="55">
        <v>3</v>
      </c>
      <c r="G9" s="55">
        <v>35</v>
      </c>
      <c r="H9" s="55">
        <v>15</v>
      </c>
      <c r="I9" s="56">
        <f t="shared" si="1"/>
        <v>20</v>
      </c>
      <c r="J9" s="53">
        <f>D9*3+E9</f>
        <v>24</v>
      </c>
      <c r="K9" s="13" t="s">
        <v>67</v>
      </c>
      <c r="M9" s="154">
        <f t="shared" si="3"/>
        <v>0.7272727272727273</v>
      </c>
      <c r="O9">
        <f t="shared" si="4"/>
        <v>50</v>
      </c>
    </row>
    <row r="10" spans="1:15" ht="16.5" customHeight="1">
      <c r="A10" s="53">
        <v>6</v>
      </c>
      <c r="B10" s="103" t="s">
        <v>75</v>
      </c>
      <c r="C10" s="57">
        <f t="shared" si="0"/>
        <v>9</v>
      </c>
      <c r="D10" s="55">
        <v>6</v>
      </c>
      <c r="E10" s="55">
        <v>1</v>
      </c>
      <c r="F10" s="55">
        <v>2</v>
      </c>
      <c r="G10" s="55">
        <v>19</v>
      </c>
      <c r="H10" s="55">
        <v>9</v>
      </c>
      <c r="I10" s="56">
        <f t="shared" si="1"/>
        <v>10</v>
      </c>
      <c r="J10" s="53">
        <f t="shared" si="2"/>
        <v>19</v>
      </c>
      <c r="K10" s="13"/>
      <c r="M10" s="154">
        <f t="shared" si="3"/>
        <v>0.7037037037037037</v>
      </c>
      <c r="O10">
        <f t="shared" si="4"/>
        <v>28</v>
      </c>
    </row>
    <row r="11" spans="1:15" ht="16.5" customHeight="1">
      <c r="A11" s="6">
        <v>7</v>
      </c>
      <c r="B11" s="99" t="s">
        <v>12</v>
      </c>
      <c r="C11" s="25">
        <f>SUM(D11:F11)</f>
        <v>11</v>
      </c>
      <c r="D11" s="2">
        <v>5</v>
      </c>
      <c r="E11" s="2">
        <v>1</v>
      </c>
      <c r="F11" s="2">
        <v>5</v>
      </c>
      <c r="G11" s="2">
        <v>26</v>
      </c>
      <c r="H11" s="2">
        <v>17</v>
      </c>
      <c r="I11" s="11">
        <f>G11-H11</f>
        <v>9</v>
      </c>
      <c r="J11" s="6">
        <f>D11*3+E11</f>
        <v>16</v>
      </c>
      <c r="K11" s="13" t="s">
        <v>449</v>
      </c>
      <c r="L11" s="13"/>
      <c r="M11" s="154">
        <f>J11/(C11*3)</f>
        <v>0.48484848484848486</v>
      </c>
      <c r="O11">
        <f t="shared" si="4"/>
        <v>43</v>
      </c>
    </row>
    <row r="12" spans="1:15" ht="16.5" customHeight="1">
      <c r="A12" s="53">
        <v>8</v>
      </c>
      <c r="B12" s="103" t="s">
        <v>70</v>
      </c>
      <c r="C12" s="57">
        <f>SUM(D12:F12)</f>
        <v>11</v>
      </c>
      <c r="D12" s="55">
        <v>5</v>
      </c>
      <c r="E12" s="55">
        <v>1</v>
      </c>
      <c r="F12" s="55">
        <v>5</v>
      </c>
      <c r="G12" s="55">
        <v>29</v>
      </c>
      <c r="H12" s="55">
        <v>21</v>
      </c>
      <c r="I12" s="56">
        <f>G12-H12</f>
        <v>8</v>
      </c>
      <c r="J12" s="53">
        <f>D12*3+E12</f>
        <v>16</v>
      </c>
      <c r="K12" s="13" t="s">
        <v>66</v>
      </c>
      <c r="M12" s="154">
        <f>J12/(C12*3)</f>
        <v>0.48484848484848486</v>
      </c>
      <c r="O12">
        <f t="shared" si="4"/>
        <v>50</v>
      </c>
    </row>
    <row r="13" spans="1:15" ht="16.5" customHeight="1">
      <c r="A13" s="53">
        <v>9</v>
      </c>
      <c r="B13" s="103" t="s">
        <v>14</v>
      </c>
      <c r="C13" s="57">
        <f t="shared" si="0"/>
        <v>11</v>
      </c>
      <c r="D13" s="55">
        <v>4</v>
      </c>
      <c r="E13" s="55">
        <v>3</v>
      </c>
      <c r="F13" s="55">
        <v>4</v>
      </c>
      <c r="G13" s="55">
        <v>23</v>
      </c>
      <c r="H13" s="55">
        <v>27</v>
      </c>
      <c r="I13" s="56">
        <f t="shared" si="1"/>
        <v>-4</v>
      </c>
      <c r="J13" s="53">
        <f t="shared" si="2"/>
        <v>15</v>
      </c>
      <c r="K13" s="13" t="s">
        <v>217</v>
      </c>
      <c r="M13" s="154">
        <f t="shared" si="3"/>
        <v>0.45454545454545453</v>
      </c>
      <c r="O13">
        <f t="shared" si="4"/>
        <v>50</v>
      </c>
    </row>
    <row r="14" spans="1:15" ht="14.25">
      <c r="A14" s="131">
        <v>10</v>
      </c>
      <c r="B14" s="132" t="s">
        <v>18</v>
      </c>
      <c r="C14" s="133">
        <f>SUM(D14:F14)</f>
        <v>11</v>
      </c>
      <c r="D14" s="134">
        <v>5</v>
      </c>
      <c r="E14" s="134">
        <v>0</v>
      </c>
      <c r="F14" s="134">
        <v>6</v>
      </c>
      <c r="G14" s="134">
        <v>18</v>
      </c>
      <c r="H14" s="134">
        <v>26</v>
      </c>
      <c r="I14" s="135">
        <f>G14-H14</f>
        <v>-8</v>
      </c>
      <c r="J14" s="131">
        <f>D14*3+E14</f>
        <v>15</v>
      </c>
      <c r="K14" s="13" t="s">
        <v>86</v>
      </c>
      <c r="M14" s="154">
        <f>J14/(C14*3)</f>
        <v>0.45454545454545453</v>
      </c>
      <c r="O14">
        <f t="shared" si="4"/>
        <v>44</v>
      </c>
    </row>
    <row r="15" spans="1:15" ht="16.5" customHeight="1">
      <c r="A15" s="6">
        <v>11</v>
      </c>
      <c r="B15" s="99" t="s">
        <v>19</v>
      </c>
      <c r="C15" s="25">
        <f t="shared" si="0"/>
        <v>10</v>
      </c>
      <c r="D15" s="2">
        <v>3</v>
      </c>
      <c r="E15" s="2">
        <v>3</v>
      </c>
      <c r="F15" s="2">
        <v>4</v>
      </c>
      <c r="G15" s="2">
        <v>17</v>
      </c>
      <c r="H15" s="2">
        <v>26</v>
      </c>
      <c r="I15" s="11">
        <f t="shared" si="1"/>
        <v>-9</v>
      </c>
      <c r="J15" s="6">
        <f t="shared" si="2"/>
        <v>12</v>
      </c>
      <c r="K15" s="13" t="s">
        <v>217</v>
      </c>
      <c r="M15" s="154">
        <f t="shared" si="3"/>
        <v>0.4</v>
      </c>
      <c r="O15">
        <f t="shared" si="4"/>
        <v>43</v>
      </c>
    </row>
    <row r="16" spans="1:15" ht="16.5" customHeight="1">
      <c r="A16" s="53">
        <v>12</v>
      </c>
      <c r="B16" s="103" t="s">
        <v>17</v>
      </c>
      <c r="C16" s="57">
        <f t="shared" si="0"/>
        <v>10</v>
      </c>
      <c r="D16" s="55">
        <v>3</v>
      </c>
      <c r="E16" s="55">
        <v>2</v>
      </c>
      <c r="F16" s="55">
        <v>5</v>
      </c>
      <c r="G16" s="55">
        <v>10</v>
      </c>
      <c r="H16" s="55">
        <v>19</v>
      </c>
      <c r="I16" s="56">
        <f t="shared" si="1"/>
        <v>-9</v>
      </c>
      <c r="J16" s="53">
        <f t="shared" si="2"/>
        <v>11</v>
      </c>
      <c r="K16" s="13" t="s">
        <v>25</v>
      </c>
      <c r="M16" s="154">
        <f t="shared" si="3"/>
        <v>0.36666666666666664</v>
      </c>
      <c r="O16">
        <f t="shared" si="4"/>
        <v>29</v>
      </c>
    </row>
    <row r="17" spans="1:15" ht="16.5" customHeight="1">
      <c r="A17" s="53">
        <v>13</v>
      </c>
      <c r="B17" s="103" t="s">
        <v>81</v>
      </c>
      <c r="C17" s="57">
        <f t="shared" si="0"/>
        <v>11</v>
      </c>
      <c r="D17" s="55">
        <v>2</v>
      </c>
      <c r="E17" s="55">
        <v>1</v>
      </c>
      <c r="F17" s="55">
        <v>8</v>
      </c>
      <c r="G17" s="55">
        <v>13</v>
      </c>
      <c r="H17" s="55">
        <v>37</v>
      </c>
      <c r="I17" s="56">
        <f t="shared" si="1"/>
        <v>-24</v>
      </c>
      <c r="J17" s="53">
        <f t="shared" si="2"/>
        <v>7</v>
      </c>
      <c r="K17" s="13" t="s">
        <v>23</v>
      </c>
      <c r="L17" s="13"/>
      <c r="M17" s="154">
        <f t="shared" si="3"/>
        <v>0.21212121212121213</v>
      </c>
      <c r="O17">
        <f t="shared" si="4"/>
        <v>50</v>
      </c>
    </row>
    <row r="18" spans="1:15" ht="16.5" customHeight="1">
      <c r="A18" s="53">
        <v>14</v>
      </c>
      <c r="B18" s="103" t="s">
        <v>77</v>
      </c>
      <c r="C18" s="57">
        <f t="shared" si="0"/>
        <v>10</v>
      </c>
      <c r="D18" s="55">
        <v>2</v>
      </c>
      <c r="E18" s="55">
        <v>0</v>
      </c>
      <c r="F18" s="55">
        <v>8</v>
      </c>
      <c r="G18" s="55">
        <v>15</v>
      </c>
      <c r="H18" s="55">
        <v>40</v>
      </c>
      <c r="I18" s="56">
        <f t="shared" si="1"/>
        <v>-25</v>
      </c>
      <c r="J18" s="53">
        <f t="shared" si="2"/>
        <v>6</v>
      </c>
      <c r="K18" s="13" t="s">
        <v>24</v>
      </c>
      <c r="L18" s="13"/>
      <c r="M18" s="154">
        <f t="shared" si="3"/>
        <v>0.2</v>
      </c>
      <c r="O18">
        <f t="shared" si="4"/>
        <v>55</v>
      </c>
    </row>
    <row r="19" spans="1:15" ht="16.5" customHeight="1">
      <c r="A19" s="35">
        <v>15</v>
      </c>
      <c r="B19" s="101" t="s">
        <v>13</v>
      </c>
      <c r="C19" s="40">
        <f t="shared" si="0"/>
        <v>11</v>
      </c>
      <c r="D19" s="38">
        <v>1</v>
      </c>
      <c r="E19" s="38">
        <v>1</v>
      </c>
      <c r="F19" s="38">
        <v>9</v>
      </c>
      <c r="G19" s="38">
        <v>12</v>
      </c>
      <c r="H19" s="38">
        <v>46</v>
      </c>
      <c r="I19" s="39">
        <f t="shared" si="1"/>
        <v>-34</v>
      </c>
      <c r="J19" s="35">
        <f t="shared" si="2"/>
        <v>4</v>
      </c>
      <c r="K19" s="13" t="s">
        <v>30</v>
      </c>
      <c r="L19" s="13"/>
      <c r="M19" s="154">
        <f t="shared" si="3"/>
        <v>0.12121212121212122</v>
      </c>
      <c r="O19">
        <f t="shared" si="4"/>
        <v>58</v>
      </c>
    </row>
    <row r="20" spans="1:15" ht="16.5" customHeight="1" thickBot="1">
      <c r="A20" s="41">
        <v>16</v>
      </c>
      <c r="B20" s="102" t="s">
        <v>82</v>
      </c>
      <c r="C20" s="46">
        <f t="shared" si="0"/>
        <v>11</v>
      </c>
      <c r="D20" s="44">
        <v>0</v>
      </c>
      <c r="E20" s="44">
        <v>0</v>
      </c>
      <c r="F20" s="44">
        <v>11</v>
      </c>
      <c r="G20" s="44">
        <v>6</v>
      </c>
      <c r="H20" s="44">
        <v>45</v>
      </c>
      <c r="I20" s="45">
        <f t="shared" si="1"/>
        <v>-39</v>
      </c>
      <c r="J20" s="41">
        <f t="shared" si="2"/>
        <v>0</v>
      </c>
      <c r="K20" s="13" t="s">
        <v>31</v>
      </c>
      <c r="M20" s="154">
        <f t="shared" si="3"/>
        <v>0</v>
      </c>
      <c r="O20">
        <f t="shared" si="4"/>
        <v>51</v>
      </c>
    </row>
    <row r="21" spans="3:10" ht="12.75">
      <c r="C21" s="52">
        <f aca="true" t="shared" si="5" ref="C21:I21">SUM(C$5:C$20)</f>
        <v>168</v>
      </c>
      <c r="D21" s="52">
        <f t="shared" si="5"/>
        <v>77</v>
      </c>
      <c r="E21" s="52">
        <f t="shared" si="5"/>
        <v>14</v>
      </c>
      <c r="F21" s="52">
        <f t="shared" si="5"/>
        <v>77</v>
      </c>
      <c r="G21" s="52">
        <f t="shared" si="5"/>
        <v>369</v>
      </c>
      <c r="H21" s="52">
        <f t="shared" si="5"/>
        <v>369</v>
      </c>
      <c r="I21" s="52">
        <f t="shared" si="5"/>
        <v>0</v>
      </c>
      <c r="J21" s="58">
        <f t="shared" si="2"/>
        <v>245</v>
      </c>
    </row>
    <row r="24" spans="2:3" ht="12.75">
      <c r="B24" t="s">
        <v>33</v>
      </c>
      <c r="C24" s="1">
        <f>G21-'тур 10'!C26</f>
        <v>33</v>
      </c>
    </row>
    <row r="25" spans="2:3" ht="12.75">
      <c r="B25" t="s">
        <v>32</v>
      </c>
      <c r="C25" s="1">
        <f>C24/8</f>
        <v>4.125</v>
      </c>
    </row>
    <row r="26" spans="2:3" ht="12.75">
      <c r="B26" t="s">
        <v>34</v>
      </c>
      <c r="C26" s="1">
        <f>G21</f>
        <v>369</v>
      </c>
    </row>
    <row r="27" spans="2:3" ht="12.75">
      <c r="B27" t="s">
        <v>32</v>
      </c>
      <c r="C27" s="1">
        <f>C26*2/C21</f>
        <v>4.392857142857143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/>
      <c r="N32" s="82" t="s">
        <v>178</v>
      </c>
      <c r="O32" s="82"/>
      <c r="P32" s="82" t="s">
        <v>162</v>
      </c>
      <c r="Q32" s="82"/>
      <c r="R32" s="82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/>
      <c r="N34" s="28" t="s">
        <v>212</v>
      </c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 t="s">
        <v>67</v>
      </c>
      <c r="L35" s="83" t="s">
        <v>218</v>
      </c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/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 t="s">
        <v>25</v>
      </c>
      <c r="D39" s="28"/>
      <c r="E39" s="28"/>
      <c r="F39" s="28" t="s">
        <v>30</v>
      </c>
      <c r="G39" s="28" t="s">
        <v>25</v>
      </c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 t="s">
        <v>159</v>
      </c>
      <c r="L41" s="27"/>
      <c r="M41" s="83"/>
      <c r="N41" s="83"/>
      <c r="O41" s="83"/>
      <c r="P41" s="83"/>
      <c r="Q41" s="83"/>
      <c r="R41" s="83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 t="s">
        <v>217</v>
      </c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/>
      <c r="R44" s="28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 t="s">
        <v>66</v>
      </c>
      <c r="N45" s="28"/>
      <c r="O45" s="28" t="s">
        <v>220</v>
      </c>
      <c r="P45" s="27"/>
      <c r="Q45" s="28" t="s">
        <v>449</v>
      </c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/>
      <c r="H46" s="83" t="s">
        <v>27</v>
      </c>
      <c r="I46" s="28"/>
      <c r="J46" s="28"/>
      <c r="K46" s="28" t="s">
        <v>30</v>
      </c>
      <c r="L46" s="83" t="s">
        <v>35</v>
      </c>
      <c r="M46" s="28"/>
      <c r="N46" s="28"/>
      <c r="O46" s="28"/>
      <c r="P46" s="28"/>
      <c r="Q46" s="27"/>
      <c r="R46" s="28" t="s">
        <v>30</v>
      </c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 t="s">
        <v>29</v>
      </c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J23" sqref="J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11</v>
      </c>
      <c r="D5" s="32">
        <v>10</v>
      </c>
      <c r="E5" s="32">
        <v>0</v>
      </c>
      <c r="F5" s="32">
        <v>1</v>
      </c>
      <c r="G5" s="32">
        <v>33</v>
      </c>
      <c r="H5" s="32">
        <v>11</v>
      </c>
      <c r="I5" s="33">
        <f aca="true" t="shared" si="1" ref="I5:I20">G5-H5</f>
        <v>22</v>
      </c>
      <c r="J5" s="29">
        <f aca="true" t="shared" si="2" ref="J5:J21">D5*3+E5</f>
        <v>30</v>
      </c>
      <c r="K5" s="13" t="s">
        <v>36</v>
      </c>
      <c r="L5" s="13"/>
      <c r="M5" s="156">
        <f aca="true" t="shared" si="3" ref="M5:M20">J5/(C5*3)</f>
        <v>0.9090909090909091</v>
      </c>
      <c r="O5">
        <f aca="true" t="shared" si="4" ref="O5:O20">G5+H5</f>
        <v>44</v>
      </c>
      <c r="Q5" s="155"/>
      <c r="R5" s="155"/>
    </row>
    <row r="6" spans="1:18" s="95" customFormat="1" ht="16.5" customHeight="1">
      <c r="A6" s="29">
        <v>2</v>
      </c>
      <c r="B6" s="100" t="s">
        <v>78</v>
      </c>
      <c r="C6" s="34">
        <f t="shared" si="0"/>
        <v>12</v>
      </c>
      <c r="D6" s="32">
        <v>9</v>
      </c>
      <c r="E6" s="32">
        <v>1</v>
      </c>
      <c r="F6" s="32">
        <v>2</v>
      </c>
      <c r="G6" s="32">
        <v>43</v>
      </c>
      <c r="H6" s="32">
        <v>7</v>
      </c>
      <c r="I6" s="33">
        <f t="shared" si="1"/>
        <v>36</v>
      </c>
      <c r="J6" s="29">
        <f t="shared" si="2"/>
        <v>28</v>
      </c>
      <c r="K6" s="130" t="s">
        <v>176</v>
      </c>
      <c r="L6" s="95" t="s">
        <v>220</v>
      </c>
      <c r="M6" s="156">
        <f t="shared" si="3"/>
        <v>0.7777777777777778</v>
      </c>
      <c r="O6">
        <f t="shared" si="4"/>
        <v>50</v>
      </c>
      <c r="Q6" s="155"/>
      <c r="R6" s="155"/>
    </row>
    <row r="7" spans="1:18" ht="16.5" customHeight="1">
      <c r="A7" s="29">
        <v>3</v>
      </c>
      <c r="B7" s="100" t="s">
        <v>79</v>
      </c>
      <c r="C7" s="34">
        <f t="shared" si="0"/>
        <v>12</v>
      </c>
      <c r="D7" s="32">
        <v>9</v>
      </c>
      <c r="E7" s="32">
        <v>0</v>
      </c>
      <c r="F7" s="32">
        <v>3</v>
      </c>
      <c r="G7" s="32">
        <v>37</v>
      </c>
      <c r="H7" s="32">
        <v>15</v>
      </c>
      <c r="I7" s="33">
        <f t="shared" si="1"/>
        <v>22</v>
      </c>
      <c r="J7" s="29">
        <f t="shared" si="2"/>
        <v>27</v>
      </c>
      <c r="K7" s="13" t="s">
        <v>25</v>
      </c>
      <c r="M7" s="156">
        <f t="shared" si="3"/>
        <v>0.75</v>
      </c>
      <c r="O7">
        <f t="shared" si="4"/>
        <v>52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12</v>
      </c>
      <c r="D8" s="55">
        <v>8</v>
      </c>
      <c r="E8" s="55">
        <v>1</v>
      </c>
      <c r="F8" s="55">
        <v>3</v>
      </c>
      <c r="G8" s="55">
        <v>22</v>
      </c>
      <c r="H8" s="55">
        <v>13</v>
      </c>
      <c r="I8" s="56">
        <f t="shared" si="1"/>
        <v>9</v>
      </c>
      <c r="J8" s="53">
        <f t="shared" si="2"/>
        <v>25</v>
      </c>
      <c r="K8" s="13" t="s">
        <v>24</v>
      </c>
      <c r="L8" s="13"/>
      <c r="M8" s="156">
        <f t="shared" si="3"/>
        <v>0.6944444444444444</v>
      </c>
      <c r="O8">
        <f t="shared" si="4"/>
        <v>35</v>
      </c>
      <c r="Q8" s="155"/>
      <c r="R8" s="155"/>
    </row>
    <row r="9" spans="1:18" ht="16.5" customHeight="1">
      <c r="A9" s="53">
        <v>5</v>
      </c>
      <c r="B9" s="103" t="s">
        <v>11</v>
      </c>
      <c r="C9" s="57">
        <f t="shared" si="0"/>
        <v>11</v>
      </c>
      <c r="D9" s="55">
        <v>8</v>
      </c>
      <c r="E9" s="55">
        <v>0</v>
      </c>
      <c r="F9" s="55">
        <v>3</v>
      </c>
      <c r="G9" s="55">
        <v>52</v>
      </c>
      <c r="H9" s="55">
        <v>13</v>
      </c>
      <c r="I9" s="56">
        <f t="shared" si="1"/>
        <v>39</v>
      </c>
      <c r="J9" s="53">
        <f t="shared" si="2"/>
        <v>24</v>
      </c>
      <c r="K9" s="13" t="s">
        <v>35</v>
      </c>
      <c r="L9" s="13"/>
      <c r="M9" s="156">
        <f t="shared" si="3"/>
        <v>0.7272727272727273</v>
      </c>
      <c r="O9">
        <f t="shared" si="4"/>
        <v>65</v>
      </c>
      <c r="Q9" s="155"/>
      <c r="R9" s="155"/>
    </row>
    <row r="10" spans="1:18" ht="16.5" customHeight="1">
      <c r="A10" s="53">
        <v>6</v>
      </c>
      <c r="B10" s="103" t="s">
        <v>75</v>
      </c>
      <c r="C10" s="57">
        <f t="shared" si="0"/>
        <v>10</v>
      </c>
      <c r="D10" s="55">
        <v>7</v>
      </c>
      <c r="E10" s="55">
        <v>1</v>
      </c>
      <c r="F10" s="55">
        <v>2</v>
      </c>
      <c r="G10" s="55">
        <v>21</v>
      </c>
      <c r="H10" s="55">
        <v>11</v>
      </c>
      <c r="I10" s="56">
        <f t="shared" si="1"/>
        <v>10</v>
      </c>
      <c r="J10" s="53">
        <f t="shared" si="2"/>
        <v>22</v>
      </c>
      <c r="K10" s="13" t="s">
        <v>217</v>
      </c>
      <c r="M10" s="156">
        <f t="shared" si="3"/>
        <v>0.7333333333333333</v>
      </c>
      <c r="O10">
        <f t="shared" si="4"/>
        <v>32</v>
      </c>
      <c r="Q10" s="155"/>
      <c r="R10" s="155"/>
    </row>
    <row r="11" spans="1:18" ht="14.25">
      <c r="A11" s="131">
        <v>7</v>
      </c>
      <c r="B11" s="132" t="s">
        <v>18</v>
      </c>
      <c r="C11" s="133">
        <f t="shared" si="0"/>
        <v>12</v>
      </c>
      <c r="D11" s="134">
        <v>6</v>
      </c>
      <c r="E11" s="134">
        <v>0</v>
      </c>
      <c r="F11" s="134">
        <v>6</v>
      </c>
      <c r="G11" s="134">
        <v>19</v>
      </c>
      <c r="H11" s="134">
        <v>26</v>
      </c>
      <c r="I11" s="135">
        <f t="shared" si="1"/>
        <v>-7</v>
      </c>
      <c r="J11" s="131">
        <f t="shared" si="2"/>
        <v>18</v>
      </c>
      <c r="K11" s="13" t="s">
        <v>36</v>
      </c>
      <c r="M11" s="156">
        <f t="shared" si="3"/>
        <v>0.5</v>
      </c>
      <c r="O11">
        <f t="shared" si="4"/>
        <v>45</v>
      </c>
      <c r="Q11" s="155"/>
      <c r="R11" s="155"/>
    </row>
    <row r="12" spans="1:18" ht="16.5" customHeight="1">
      <c r="A12" s="53">
        <v>8</v>
      </c>
      <c r="B12" s="103" t="s">
        <v>70</v>
      </c>
      <c r="C12" s="57">
        <f t="shared" si="0"/>
        <v>12</v>
      </c>
      <c r="D12" s="55">
        <v>5</v>
      </c>
      <c r="E12" s="55">
        <v>2</v>
      </c>
      <c r="F12" s="55">
        <v>5</v>
      </c>
      <c r="G12" s="55">
        <v>31</v>
      </c>
      <c r="H12" s="55">
        <v>23</v>
      </c>
      <c r="I12" s="56">
        <f t="shared" si="1"/>
        <v>8</v>
      </c>
      <c r="J12" s="53">
        <f t="shared" si="2"/>
        <v>17</v>
      </c>
      <c r="K12" s="13" t="s">
        <v>217</v>
      </c>
      <c r="M12" s="156">
        <f t="shared" si="3"/>
        <v>0.4722222222222222</v>
      </c>
      <c r="O12">
        <f t="shared" si="4"/>
        <v>54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12</v>
      </c>
      <c r="D13" s="2">
        <v>5</v>
      </c>
      <c r="E13" s="2">
        <v>1</v>
      </c>
      <c r="F13" s="2">
        <v>6</v>
      </c>
      <c r="G13" s="2">
        <v>26</v>
      </c>
      <c r="H13" s="2">
        <v>18</v>
      </c>
      <c r="I13" s="11">
        <f t="shared" si="1"/>
        <v>8</v>
      </c>
      <c r="J13" s="6">
        <f t="shared" si="2"/>
        <v>16</v>
      </c>
      <c r="K13" s="13" t="s">
        <v>35</v>
      </c>
      <c r="L13" s="13"/>
      <c r="M13" s="156">
        <f t="shared" si="3"/>
        <v>0.4444444444444444</v>
      </c>
      <c r="O13">
        <f t="shared" si="4"/>
        <v>44</v>
      </c>
      <c r="Q13" s="155"/>
      <c r="R13" s="155"/>
    </row>
    <row r="14" spans="1:18" ht="16.5" customHeight="1">
      <c r="A14" s="6">
        <v>10</v>
      </c>
      <c r="B14" s="99" t="s">
        <v>19</v>
      </c>
      <c r="C14" s="25">
        <f t="shared" si="0"/>
        <v>12</v>
      </c>
      <c r="D14" s="2">
        <v>4</v>
      </c>
      <c r="E14" s="2">
        <v>4</v>
      </c>
      <c r="F14" s="2">
        <v>4</v>
      </c>
      <c r="G14" s="2">
        <v>19</v>
      </c>
      <c r="H14" s="2">
        <v>27</v>
      </c>
      <c r="I14" s="11">
        <f t="shared" si="1"/>
        <v>-8</v>
      </c>
      <c r="J14" s="6">
        <f t="shared" si="2"/>
        <v>16</v>
      </c>
      <c r="K14" s="13" t="s">
        <v>38</v>
      </c>
      <c r="L14" t="s">
        <v>220</v>
      </c>
      <c r="M14" s="156">
        <f t="shared" si="3"/>
        <v>0.4444444444444444</v>
      </c>
      <c r="O14">
        <f t="shared" si="4"/>
        <v>46</v>
      </c>
      <c r="Q14" s="155"/>
      <c r="R14" s="155"/>
    </row>
    <row r="15" spans="1:18" ht="16.5" customHeight="1">
      <c r="A15" s="53">
        <v>11</v>
      </c>
      <c r="B15" s="103" t="s">
        <v>14</v>
      </c>
      <c r="C15" s="57">
        <f t="shared" si="0"/>
        <v>12</v>
      </c>
      <c r="D15" s="55">
        <v>4</v>
      </c>
      <c r="E15" s="55">
        <v>3</v>
      </c>
      <c r="F15" s="55">
        <v>5</v>
      </c>
      <c r="G15" s="55">
        <v>23</v>
      </c>
      <c r="H15" s="55">
        <v>31</v>
      </c>
      <c r="I15" s="56">
        <f t="shared" si="1"/>
        <v>-8</v>
      </c>
      <c r="J15" s="53">
        <f t="shared" si="2"/>
        <v>15</v>
      </c>
      <c r="K15" s="13" t="s">
        <v>30</v>
      </c>
      <c r="M15" s="156">
        <f t="shared" si="3"/>
        <v>0.4166666666666667</v>
      </c>
      <c r="O15">
        <f t="shared" si="4"/>
        <v>54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0"/>
        <v>11</v>
      </c>
      <c r="D16" s="55">
        <v>3</v>
      </c>
      <c r="E16" s="55">
        <v>2</v>
      </c>
      <c r="F16" s="55">
        <v>6</v>
      </c>
      <c r="G16" s="55">
        <v>11</v>
      </c>
      <c r="H16" s="55">
        <v>22</v>
      </c>
      <c r="I16" s="56">
        <f t="shared" si="1"/>
        <v>-11</v>
      </c>
      <c r="J16" s="53">
        <f t="shared" si="2"/>
        <v>11</v>
      </c>
      <c r="K16" s="13" t="s">
        <v>157</v>
      </c>
      <c r="M16" s="156">
        <f t="shared" si="3"/>
        <v>0.3333333333333333</v>
      </c>
      <c r="O16">
        <f t="shared" si="4"/>
        <v>33</v>
      </c>
      <c r="Q16" s="155"/>
      <c r="R16" s="155"/>
    </row>
    <row r="17" spans="1:18" ht="16.5" customHeight="1">
      <c r="A17" s="53">
        <v>13</v>
      </c>
      <c r="B17" s="103" t="s">
        <v>77</v>
      </c>
      <c r="C17" s="57">
        <f t="shared" si="0"/>
        <v>11</v>
      </c>
      <c r="D17" s="55">
        <v>3</v>
      </c>
      <c r="E17" s="55">
        <v>0</v>
      </c>
      <c r="F17" s="55">
        <v>8</v>
      </c>
      <c r="G17" s="55">
        <v>19</v>
      </c>
      <c r="H17" s="55">
        <v>40</v>
      </c>
      <c r="I17" s="56">
        <f t="shared" si="1"/>
        <v>-21</v>
      </c>
      <c r="J17" s="53">
        <f t="shared" si="2"/>
        <v>9</v>
      </c>
      <c r="K17" s="13" t="s">
        <v>29</v>
      </c>
      <c r="L17" s="13"/>
      <c r="M17" s="156">
        <f t="shared" si="3"/>
        <v>0.2727272727272727</v>
      </c>
      <c r="O17">
        <f t="shared" si="4"/>
        <v>59</v>
      </c>
      <c r="Q17" s="155"/>
      <c r="R17" s="155"/>
    </row>
    <row r="18" spans="1:18" ht="16.5" customHeight="1">
      <c r="A18" s="53">
        <v>14</v>
      </c>
      <c r="B18" s="103" t="s">
        <v>81</v>
      </c>
      <c r="C18" s="57">
        <f t="shared" si="0"/>
        <v>12</v>
      </c>
      <c r="D18" s="55">
        <v>2</v>
      </c>
      <c r="E18" s="55">
        <v>1</v>
      </c>
      <c r="F18" s="55">
        <v>9</v>
      </c>
      <c r="G18" s="55">
        <v>13</v>
      </c>
      <c r="H18" s="55">
        <v>40</v>
      </c>
      <c r="I18" s="56">
        <f t="shared" si="1"/>
        <v>-27</v>
      </c>
      <c r="J18" s="53">
        <f t="shared" si="2"/>
        <v>7</v>
      </c>
      <c r="K18" s="13" t="s">
        <v>177</v>
      </c>
      <c r="L18" s="13"/>
      <c r="M18" s="156">
        <f t="shared" si="3"/>
        <v>0.19444444444444445</v>
      </c>
      <c r="O18">
        <f t="shared" si="4"/>
        <v>53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12</v>
      </c>
      <c r="D19" s="38">
        <v>1</v>
      </c>
      <c r="E19" s="38">
        <v>1</v>
      </c>
      <c r="F19" s="38">
        <v>10</v>
      </c>
      <c r="G19" s="38">
        <v>13</v>
      </c>
      <c r="H19" s="38">
        <v>48</v>
      </c>
      <c r="I19" s="39">
        <f t="shared" si="1"/>
        <v>-35</v>
      </c>
      <c r="J19" s="35">
        <f t="shared" si="2"/>
        <v>4</v>
      </c>
      <c r="K19" s="13" t="s">
        <v>86</v>
      </c>
      <c r="L19" s="13"/>
      <c r="M19" s="156">
        <f t="shared" si="3"/>
        <v>0.1111111111111111</v>
      </c>
      <c r="O19">
        <f t="shared" si="4"/>
        <v>61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12</v>
      </c>
      <c r="D20" s="44">
        <v>1</v>
      </c>
      <c r="E20" s="44">
        <v>0</v>
      </c>
      <c r="F20" s="44">
        <v>11</v>
      </c>
      <c r="G20" s="44">
        <v>9</v>
      </c>
      <c r="H20" s="44">
        <v>46</v>
      </c>
      <c r="I20" s="45">
        <f t="shared" si="1"/>
        <v>-37</v>
      </c>
      <c r="J20" s="41">
        <f t="shared" si="2"/>
        <v>3</v>
      </c>
      <c r="K20" s="13" t="s">
        <v>22</v>
      </c>
      <c r="M20" s="156">
        <f t="shared" si="3"/>
        <v>0.08333333333333333</v>
      </c>
      <c r="O20">
        <f t="shared" si="4"/>
        <v>55</v>
      </c>
      <c r="Q20" s="155"/>
      <c r="R20" s="155"/>
    </row>
    <row r="21" spans="3:10" ht="12.75">
      <c r="C21" s="52">
        <f aca="true" t="shared" si="5" ref="C21:I21">SUM(C$5:C$20)</f>
        <v>186</v>
      </c>
      <c r="D21" s="52">
        <f t="shared" si="5"/>
        <v>85</v>
      </c>
      <c r="E21" s="52">
        <f t="shared" si="5"/>
        <v>17</v>
      </c>
      <c r="F21" s="52">
        <f t="shared" si="5"/>
        <v>84</v>
      </c>
      <c r="G21" s="52">
        <f t="shared" si="5"/>
        <v>391</v>
      </c>
      <c r="H21" s="52">
        <f t="shared" si="5"/>
        <v>391</v>
      </c>
      <c r="I21" s="52">
        <f t="shared" si="5"/>
        <v>0</v>
      </c>
      <c r="J21" s="58">
        <f t="shared" si="2"/>
        <v>272</v>
      </c>
    </row>
    <row r="24" spans="2:3" ht="12.75">
      <c r="B24" t="s">
        <v>33</v>
      </c>
      <c r="C24" s="1">
        <f>G21-'тур 11'!C26</f>
        <v>22</v>
      </c>
    </row>
    <row r="25" spans="2:3" ht="12.75">
      <c r="B25" t="s">
        <v>32</v>
      </c>
      <c r="C25" s="1">
        <f>C24/9</f>
        <v>2.4444444444444446</v>
      </c>
    </row>
    <row r="26" spans="2:3" ht="12.75">
      <c r="B26" t="s">
        <v>34</v>
      </c>
      <c r="C26" s="1">
        <f>G21</f>
        <v>391</v>
      </c>
    </row>
    <row r="27" spans="2:3" ht="12.75">
      <c r="B27" t="s">
        <v>32</v>
      </c>
      <c r="C27" s="1">
        <f>C26*2/C21</f>
        <v>4.204301075268817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 t="s">
        <v>29</v>
      </c>
      <c r="N32" s="82" t="s">
        <v>178</v>
      </c>
      <c r="O32" s="82"/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/>
      <c r="N34" s="28" t="s">
        <v>212</v>
      </c>
      <c r="O34" s="83" t="s">
        <v>67</v>
      </c>
      <c r="P34" s="28"/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 t="s">
        <v>25</v>
      </c>
      <c r="I35" s="28"/>
      <c r="J35" s="28"/>
      <c r="K35" s="28" t="s">
        <v>67</v>
      </c>
      <c r="L35" s="83" t="s">
        <v>218</v>
      </c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/>
      <c r="P37" s="83" t="s">
        <v>38</v>
      </c>
      <c r="Q37" s="83"/>
      <c r="R37" s="158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/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/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/>
      <c r="F39" s="28" t="s">
        <v>30</v>
      </c>
      <c r="G39" s="28" t="s">
        <v>25</v>
      </c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159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 t="s">
        <v>159</v>
      </c>
      <c r="L41" s="27"/>
      <c r="M41" s="83"/>
      <c r="N41" s="83"/>
      <c r="O41" s="83"/>
      <c r="P41" s="83"/>
      <c r="Q41" s="83"/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 t="s">
        <v>217</v>
      </c>
      <c r="P42" s="28"/>
      <c r="Q42" s="28"/>
      <c r="R42" s="159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/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/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 t="s">
        <v>66</v>
      </c>
      <c r="N45" s="28"/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/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/>
      <c r="D47" s="161" t="s">
        <v>30</v>
      </c>
      <c r="E47" s="161" t="s">
        <v>29</v>
      </c>
      <c r="F47" s="161"/>
      <c r="G47" s="161" t="s">
        <v>28</v>
      </c>
      <c r="H47" s="162"/>
      <c r="I47" s="161"/>
      <c r="J47" s="161" t="s">
        <v>36</v>
      </c>
      <c r="K47" s="161"/>
      <c r="L47" s="162"/>
      <c r="M47" s="162"/>
      <c r="N47" s="161"/>
      <c r="O47" s="162"/>
      <c r="P47" s="161"/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B28" sqref="B2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79</v>
      </c>
      <c r="C5" s="34">
        <f>SUM(D5:F5)</f>
        <v>13</v>
      </c>
      <c r="D5" s="32">
        <v>10</v>
      </c>
      <c r="E5" s="32">
        <v>0</v>
      </c>
      <c r="F5" s="32">
        <v>3</v>
      </c>
      <c r="G5" s="32">
        <v>39</v>
      </c>
      <c r="H5" s="32">
        <v>15</v>
      </c>
      <c r="I5" s="33">
        <f>G5-H5</f>
        <v>24</v>
      </c>
      <c r="J5" s="29">
        <f>D5*3+E5</f>
        <v>30</v>
      </c>
      <c r="K5" s="13" t="s">
        <v>25</v>
      </c>
      <c r="M5" s="156">
        <f>J5/(C5*3)</f>
        <v>0.7692307692307693</v>
      </c>
      <c r="O5">
        <f>G5+H5</f>
        <v>54</v>
      </c>
      <c r="Q5" s="155"/>
      <c r="R5" s="155"/>
    </row>
    <row r="6" spans="1:18" ht="16.5" customHeight="1">
      <c r="A6" s="29">
        <v>2</v>
      </c>
      <c r="B6" s="100" t="s">
        <v>80</v>
      </c>
      <c r="C6" s="34">
        <f>SUM(D6:F6)</f>
        <v>11</v>
      </c>
      <c r="D6" s="32">
        <v>10</v>
      </c>
      <c r="E6" s="32">
        <v>0</v>
      </c>
      <c r="F6" s="32">
        <v>1</v>
      </c>
      <c r="G6" s="32">
        <v>33</v>
      </c>
      <c r="H6" s="32">
        <v>11</v>
      </c>
      <c r="I6" s="33">
        <f>G6-H6</f>
        <v>22</v>
      </c>
      <c r="J6" s="29">
        <f>D6*3+E6</f>
        <v>30</v>
      </c>
      <c r="K6" s="13"/>
      <c r="L6" s="13"/>
      <c r="M6" s="156">
        <f>J6/(C6*3)</f>
        <v>0.9090909090909091</v>
      </c>
      <c r="O6">
        <f>G6+H6</f>
        <v>44</v>
      </c>
      <c r="Q6" s="155"/>
      <c r="R6" s="155"/>
    </row>
    <row r="7" spans="1:18" s="95" customFormat="1" ht="16.5" customHeight="1">
      <c r="A7" s="29">
        <v>3</v>
      </c>
      <c r="B7" s="100" t="s">
        <v>78</v>
      </c>
      <c r="C7" s="34">
        <f>SUM(D7:F7)</f>
        <v>12</v>
      </c>
      <c r="D7" s="32">
        <v>9</v>
      </c>
      <c r="E7" s="32">
        <v>1</v>
      </c>
      <c r="F7" s="32">
        <v>2</v>
      </c>
      <c r="G7" s="32">
        <v>43</v>
      </c>
      <c r="H7" s="32">
        <v>7</v>
      </c>
      <c r="I7" s="33">
        <f>G7-H7</f>
        <v>36</v>
      </c>
      <c r="J7" s="29">
        <f>D7*3+E7</f>
        <v>28</v>
      </c>
      <c r="K7" s="130"/>
      <c r="M7" s="156">
        <f>J7/(C7*3)</f>
        <v>0.7777777777777778</v>
      </c>
      <c r="O7">
        <f>G7+H7</f>
        <v>50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aca="true" t="shared" si="0" ref="C8:C20">SUM(D8:F8)</f>
        <v>13</v>
      </c>
      <c r="D8" s="55">
        <v>8</v>
      </c>
      <c r="E8" s="55">
        <v>1</v>
      </c>
      <c r="F8" s="55">
        <v>4</v>
      </c>
      <c r="G8" s="55">
        <v>22</v>
      </c>
      <c r="H8" s="55">
        <v>14</v>
      </c>
      <c r="I8" s="56">
        <f aca="true" t="shared" si="1" ref="I8:I20">G8-H8</f>
        <v>8</v>
      </c>
      <c r="J8" s="53">
        <f aca="true" t="shared" si="2" ref="J8:J21">D8*3+E8</f>
        <v>25</v>
      </c>
      <c r="K8" s="13" t="s">
        <v>35</v>
      </c>
      <c r="L8" s="13"/>
      <c r="M8" s="156">
        <f aca="true" t="shared" si="3" ref="M8:M20">J8/(C8*3)</f>
        <v>0.6410256410256411</v>
      </c>
      <c r="O8">
        <f aca="true" t="shared" si="4" ref="O8:O20">G8+H8</f>
        <v>36</v>
      </c>
      <c r="Q8" s="155"/>
      <c r="R8" s="155"/>
    </row>
    <row r="9" spans="1:18" ht="16.5" customHeight="1">
      <c r="A9" s="53">
        <v>5</v>
      </c>
      <c r="B9" s="103" t="s">
        <v>11</v>
      </c>
      <c r="C9" s="57">
        <f t="shared" si="0"/>
        <v>12</v>
      </c>
      <c r="D9" s="55">
        <v>8</v>
      </c>
      <c r="E9" s="55">
        <v>0</v>
      </c>
      <c r="F9" s="55">
        <v>4</v>
      </c>
      <c r="G9" s="55">
        <v>54</v>
      </c>
      <c r="H9" s="55">
        <v>16</v>
      </c>
      <c r="I9" s="56">
        <f t="shared" si="1"/>
        <v>38</v>
      </c>
      <c r="J9" s="53">
        <f t="shared" si="2"/>
        <v>24</v>
      </c>
      <c r="K9" s="13" t="s">
        <v>31</v>
      </c>
      <c r="L9" s="13"/>
      <c r="M9" s="156">
        <f t="shared" si="3"/>
        <v>0.6666666666666666</v>
      </c>
      <c r="O9">
        <f t="shared" si="4"/>
        <v>70</v>
      </c>
      <c r="Q9" s="155"/>
      <c r="R9" s="155"/>
    </row>
    <row r="10" spans="1:18" ht="16.5" customHeight="1">
      <c r="A10" s="53">
        <v>6</v>
      </c>
      <c r="B10" s="103" t="s">
        <v>75</v>
      </c>
      <c r="C10" s="57">
        <f t="shared" si="0"/>
        <v>11</v>
      </c>
      <c r="D10" s="55">
        <v>7</v>
      </c>
      <c r="E10" s="55">
        <v>1</v>
      </c>
      <c r="F10" s="55">
        <v>3</v>
      </c>
      <c r="G10" s="55">
        <v>21</v>
      </c>
      <c r="H10" s="55">
        <v>13</v>
      </c>
      <c r="I10" s="56">
        <f t="shared" si="1"/>
        <v>8</v>
      </c>
      <c r="J10" s="53">
        <f t="shared" si="2"/>
        <v>22</v>
      </c>
      <c r="K10" s="13" t="s">
        <v>24</v>
      </c>
      <c r="M10" s="156">
        <f t="shared" si="3"/>
        <v>0.6666666666666666</v>
      </c>
      <c r="O10">
        <f t="shared" si="4"/>
        <v>34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>SUM(D11:F11)</f>
        <v>13</v>
      </c>
      <c r="D11" s="55">
        <v>6</v>
      </c>
      <c r="E11" s="55">
        <v>2</v>
      </c>
      <c r="F11" s="55">
        <v>5</v>
      </c>
      <c r="G11" s="55">
        <v>34</v>
      </c>
      <c r="H11" s="55">
        <v>25</v>
      </c>
      <c r="I11" s="56">
        <f>G11-H11</f>
        <v>9</v>
      </c>
      <c r="J11" s="53">
        <f>D11*3+E11</f>
        <v>20</v>
      </c>
      <c r="K11" s="13" t="s">
        <v>449</v>
      </c>
      <c r="M11" s="156">
        <f>J11/(C11*3)</f>
        <v>0.5128205128205128</v>
      </c>
      <c r="O11">
        <f>G11+H11</f>
        <v>59</v>
      </c>
      <c r="Q11" s="155"/>
      <c r="R11" s="155"/>
    </row>
    <row r="12" spans="1:18" ht="14.25">
      <c r="A12" s="131">
        <v>8</v>
      </c>
      <c r="B12" s="132" t="s">
        <v>18</v>
      </c>
      <c r="C12" s="133">
        <f>SUM(D12:F12)</f>
        <v>13</v>
      </c>
      <c r="D12" s="134">
        <v>6</v>
      </c>
      <c r="E12" s="134">
        <v>1</v>
      </c>
      <c r="F12" s="134">
        <v>6</v>
      </c>
      <c r="G12" s="134">
        <v>20</v>
      </c>
      <c r="H12" s="134">
        <v>27</v>
      </c>
      <c r="I12" s="135">
        <f>G12-H12</f>
        <v>-7</v>
      </c>
      <c r="J12" s="131">
        <f>D12*3+E12</f>
        <v>19</v>
      </c>
      <c r="K12" s="13" t="s">
        <v>26</v>
      </c>
      <c r="M12" s="156">
        <f>J12/(C12*3)</f>
        <v>0.48717948717948717</v>
      </c>
      <c r="O12">
        <f>G12+H12</f>
        <v>47</v>
      </c>
      <c r="Q12" s="155"/>
      <c r="R12" s="155"/>
    </row>
    <row r="13" spans="1:18" ht="16.5" customHeight="1">
      <c r="A13" s="6">
        <v>9</v>
      </c>
      <c r="B13" s="99" t="s">
        <v>19</v>
      </c>
      <c r="C13" s="25">
        <f>SUM(D13:F13)</f>
        <v>13</v>
      </c>
      <c r="D13" s="2">
        <v>5</v>
      </c>
      <c r="E13" s="2">
        <v>4</v>
      </c>
      <c r="F13" s="2">
        <v>4</v>
      </c>
      <c r="G13" s="2">
        <v>20</v>
      </c>
      <c r="H13" s="2">
        <v>27</v>
      </c>
      <c r="I13" s="11">
        <f>G13-H13</f>
        <v>-7</v>
      </c>
      <c r="J13" s="6">
        <f>D13*3+E13</f>
        <v>19</v>
      </c>
      <c r="K13" s="13" t="s">
        <v>36</v>
      </c>
      <c r="M13" s="156">
        <f>J13/(C13*3)</f>
        <v>0.48717948717948717</v>
      </c>
      <c r="O13">
        <f>G13+H13</f>
        <v>47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>SUM(D14:F14)</f>
        <v>13</v>
      </c>
      <c r="D14" s="55">
        <v>5</v>
      </c>
      <c r="E14" s="55">
        <v>3</v>
      </c>
      <c r="F14" s="55">
        <v>5</v>
      </c>
      <c r="G14" s="55">
        <v>26</v>
      </c>
      <c r="H14" s="55">
        <v>33</v>
      </c>
      <c r="I14" s="56">
        <f>G14-H14</f>
        <v>-7</v>
      </c>
      <c r="J14" s="53">
        <f>D14*3+E14</f>
        <v>18</v>
      </c>
      <c r="K14" s="13" t="s">
        <v>449</v>
      </c>
      <c r="M14" s="156">
        <f>J14/(C14*3)</f>
        <v>0.46153846153846156</v>
      </c>
      <c r="O14">
        <f>G14+H14</f>
        <v>59</v>
      </c>
      <c r="Q14" s="155"/>
      <c r="R14" s="155"/>
    </row>
    <row r="15" spans="1:18" ht="16.5" customHeight="1">
      <c r="A15" s="6">
        <v>11</v>
      </c>
      <c r="B15" s="99" t="s">
        <v>12</v>
      </c>
      <c r="C15" s="25">
        <f>SUM(D15:F15)</f>
        <v>13</v>
      </c>
      <c r="D15" s="2">
        <v>5</v>
      </c>
      <c r="E15" s="2">
        <v>2</v>
      </c>
      <c r="F15" s="2">
        <v>6</v>
      </c>
      <c r="G15" s="2">
        <v>28</v>
      </c>
      <c r="H15" s="2">
        <v>20</v>
      </c>
      <c r="I15" s="11">
        <f>G15-H15</f>
        <v>8</v>
      </c>
      <c r="J15" s="6">
        <f>D15*3+E15</f>
        <v>17</v>
      </c>
      <c r="K15" s="13" t="s">
        <v>217</v>
      </c>
      <c r="L15" s="13"/>
      <c r="M15" s="156">
        <f>J15/(C15*3)</f>
        <v>0.4358974358974359</v>
      </c>
      <c r="O15">
        <f>G15+H15</f>
        <v>48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0"/>
        <v>12</v>
      </c>
      <c r="D16" s="55">
        <v>3</v>
      </c>
      <c r="E16" s="55">
        <v>3</v>
      </c>
      <c r="F16" s="55">
        <v>6</v>
      </c>
      <c r="G16" s="55">
        <v>12</v>
      </c>
      <c r="H16" s="55">
        <v>23</v>
      </c>
      <c r="I16" s="56">
        <f t="shared" si="1"/>
        <v>-11</v>
      </c>
      <c r="J16" s="53">
        <f t="shared" si="2"/>
        <v>12</v>
      </c>
      <c r="K16" s="13" t="s">
        <v>26</v>
      </c>
      <c r="M16" s="156">
        <f t="shared" si="3"/>
        <v>0.3333333333333333</v>
      </c>
      <c r="O16">
        <f t="shared" si="4"/>
        <v>35</v>
      </c>
      <c r="Q16" s="155"/>
      <c r="R16" s="155"/>
    </row>
    <row r="17" spans="1:18" ht="16.5" customHeight="1">
      <c r="A17" s="53">
        <v>13</v>
      </c>
      <c r="B17" s="103" t="s">
        <v>77</v>
      </c>
      <c r="C17" s="57">
        <f t="shared" si="0"/>
        <v>12</v>
      </c>
      <c r="D17" s="55">
        <v>3</v>
      </c>
      <c r="E17" s="55">
        <v>1</v>
      </c>
      <c r="F17" s="55">
        <v>8</v>
      </c>
      <c r="G17" s="55">
        <v>20</v>
      </c>
      <c r="H17" s="55">
        <v>41</v>
      </c>
      <c r="I17" s="56">
        <f t="shared" si="1"/>
        <v>-21</v>
      </c>
      <c r="J17" s="53">
        <f t="shared" si="2"/>
        <v>10</v>
      </c>
      <c r="K17" s="13" t="s">
        <v>26</v>
      </c>
      <c r="L17" s="13"/>
      <c r="M17" s="156">
        <f t="shared" si="3"/>
        <v>0.2777777777777778</v>
      </c>
      <c r="O17">
        <f t="shared" si="4"/>
        <v>61</v>
      </c>
      <c r="Q17" s="155"/>
      <c r="R17" s="155"/>
    </row>
    <row r="18" spans="1:18" ht="16.5" customHeight="1">
      <c r="A18" s="53">
        <v>14</v>
      </c>
      <c r="B18" s="103" t="s">
        <v>81</v>
      </c>
      <c r="C18" s="57">
        <f t="shared" si="0"/>
        <v>13</v>
      </c>
      <c r="D18" s="55">
        <v>2</v>
      </c>
      <c r="E18" s="55">
        <v>2</v>
      </c>
      <c r="F18" s="55">
        <v>9</v>
      </c>
      <c r="G18" s="55">
        <v>15</v>
      </c>
      <c r="H18" s="55">
        <v>42</v>
      </c>
      <c r="I18" s="56">
        <f t="shared" si="1"/>
        <v>-27</v>
      </c>
      <c r="J18" s="53">
        <f t="shared" si="2"/>
        <v>8</v>
      </c>
      <c r="K18" s="13" t="s">
        <v>217</v>
      </c>
      <c r="L18" s="13"/>
      <c r="M18" s="156">
        <f t="shared" si="3"/>
        <v>0.20512820512820512</v>
      </c>
      <c r="O18">
        <f t="shared" si="4"/>
        <v>57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13</v>
      </c>
      <c r="D19" s="38">
        <v>1</v>
      </c>
      <c r="E19" s="38">
        <v>2</v>
      </c>
      <c r="F19" s="38">
        <v>10</v>
      </c>
      <c r="G19" s="38">
        <v>14</v>
      </c>
      <c r="H19" s="38">
        <v>49</v>
      </c>
      <c r="I19" s="39">
        <f t="shared" si="1"/>
        <v>-35</v>
      </c>
      <c r="J19" s="35">
        <f t="shared" si="2"/>
        <v>5</v>
      </c>
      <c r="K19" s="13" t="s">
        <v>26</v>
      </c>
      <c r="L19" s="13"/>
      <c r="M19" s="156">
        <f t="shared" si="3"/>
        <v>0.1282051282051282</v>
      </c>
      <c r="O19">
        <f t="shared" si="4"/>
        <v>63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13</v>
      </c>
      <c r="D20" s="44">
        <v>1</v>
      </c>
      <c r="E20" s="44">
        <v>0</v>
      </c>
      <c r="F20" s="44">
        <v>12</v>
      </c>
      <c r="G20" s="44">
        <v>11</v>
      </c>
      <c r="H20" s="44">
        <v>49</v>
      </c>
      <c r="I20" s="45">
        <f t="shared" si="1"/>
        <v>-38</v>
      </c>
      <c r="J20" s="41">
        <f t="shared" si="2"/>
        <v>3</v>
      </c>
      <c r="K20" s="13" t="s">
        <v>31</v>
      </c>
      <c r="M20" s="156">
        <f t="shared" si="3"/>
        <v>0.07692307692307693</v>
      </c>
      <c r="O20">
        <f t="shared" si="4"/>
        <v>60</v>
      </c>
      <c r="Q20" s="155"/>
      <c r="R20" s="155"/>
    </row>
    <row r="21" spans="3:10" ht="12.75">
      <c r="C21" s="52">
        <f>SUM(C$5:C$20)</f>
        <v>200</v>
      </c>
      <c r="D21" s="52">
        <f aca="true" t="shared" si="5" ref="D21:I21">SUM(D$5:D$20)</f>
        <v>89</v>
      </c>
      <c r="E21" s="52">
        <f t="shared" si="5"/>
        <v>23</v>
      </c>
      <c r="F21" s="52">
        <f t="shared" si="5"/>
        <v>88</v>
      </c>
      <c r="G21" s="52">
        <f t="shared" si="5"/>
        <v>412</v>
      </c>
      <c r="H21" s="52">
        <f t="shared" si="5"/>
        <v>412</v>
      </c>
      <c r="I21" s="52">
        <f t="shared" si="5"/>
        <v>0</v>
      </c>
      <c r="J21" s="58">
        <f t="shared" si="2"/>
        <v>290</v>
      </c>
    </row>
    <row r="24" spans="2:3" ht="12.75">
      <c r="B24" t="s">
        <v>33</v>
      </c>
      <c r="C24" s="1">
        <f>G21-'тур 12'!C26</f>
        <v>21</v>
      </c>
    </row>
    <row r="25" spans="2:3" ht="12.75">
      <c r="B25" t="s">
        <v>32</v>
      </c>
      <c r="C25" s="1">
        <f>C24/7</f>
        <v>3</v>
      </c>
    </row>
    <row r="26" spans="2:3" ht="12.75">
      <c r="B26" t="s">
        <v>34</v>
      </c>
      <c r="C26" s="1">
        <f>G21</f>
        <v>412</v>
      </c>
    </row>
    <row r="27" spans="2:3" ht="12.75">
      <c r="B27" t="s">
        <v>32</v>
      </c>
      <c r="C27" s="1">
        <f>C26*2/C21</f>
        <v>4.12</v>
      </c>
    </row>
    <row r="28" ht="12.75">
      <c r="B28" t="s">
        <v>494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 t="s">
        <v>29</v>
      </c>
      <c r="N32" s="82" t="s">
        <v>178</v>
      </c>
      <c r="O32" s="82"/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/>
      <c r="N34" s="28" t="s">
        <v>212</v>
      </c>
      <c r="O34" s="83" t="s">
        <v>67</v>
      </c>
      <c r="P34" s="28"/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 t="s">
        <v>25</v>
      </c>
      <c r="I35" s="28"/>
      <c r="J35" s="28"/>
      <c r="K35" s="28" t="s">
        <v>67</v>
      </c>
      <c r="L35" s="83" t="s">
        <v>218</v>
      </c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/>
      <c r="R37" s="158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/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/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 t="s">
        <v>26</v>
      </c>
      <c r="F39" s="28" t="s">
        <v>30</v>
      </c>
      <c r="G39" s="28" t="s">
        <v>25</v>
      </c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159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 t="s">
        <v>159</v>
      </c>
      <c r="L41" s="27"/>
      <c r="M41" s="83"/>
      <c r="N41" s="83"/>
      <c r="O41" s="83"/>
      <c r="P41" s="83"/>
      <c r="Q41" s="83"/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/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/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 t="s">
        <v>217</v>
      </c>
      <c r="M45" s="28" t="s">
        <v>66</v>
      </c>
      <c r="N45" s="28"/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/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/>
      <c r="D47" s="161" t="s">
        <v>30</v>
      </c>
      <c r="E47" s="161" t="s">
        <v>29</v>
      </c>
      <c r="F47" s="161" t="s">
        <v>24</v>
      </c>
      <c r="G47" s="161" t="s">
        <v>28</v>
      </c>
      <c r="H47" s="162"/>
      <c r="I47" s="161"/>
      <c r="J47" s="161" t="s">
        <v>36</v>
      </c>
      <c r="K47" s="161"/>
      <c r="L47" s="162"/>
      <c r="M47" s="162"/>
      <c r="N47" s="161"/>
      <c r="O47" s="162"/>
      <c r="P47" s="161"/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Q24" sqref="Q24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79</v>
      </c>
      <c r="C5" s="34">
        <f aca="true" t="shared" si="0" ref="C5:C20">SUM(D5:F5)</f>
        <v>14</v>
      </c>
      <c r="D5" s="32">
        <v>11</v>
      </c>
      <c r="E5" s="32">
        <v>0</v>
      </c>
      <c r="F5" s="32">
        <v>3</v>
      </c>
      <c r="G5" s="32">
        <v>43</v>
      </c>
      <c r="H5" s="32">
        <v>15</v>
      </c>
      <c r="I5" s="33">
        <f aca="true" t="shared" si="1" ref="I5:I20">G5-H5</f>
        <v>28</v>
      </c>
      <c r="J5" s="29">
        <f aca="true" t="shared" si="2" ref="J5:J21">D5*3+E5</f>
        <v>33</v>
      </c>
      <c r="K5" s="13" t="s">
        <v>29</v>
      </c>
      <c r="M5" s="156">
        <f aca="true" t="shared" si="3" ref="M5:M20">J5/(C5*3)</f>
        <v>0.7857142857142857</v>
      </c>
      <c r="O5">
        <f aca="true" t="shared" si="4" ref="O5:O20">G5+H5</f>
        <v>58</v>
      </c>
      <c r="Q5" s="155"/>
      <c r="R5" s="155"/>
    </row>
    <row r="6" spans="1:18" ht="16.5" customHeight="1">
      <c r="A6" s="29">
        <v>2</v>
      </c>
      <c r="B6" s="100" t="s">
        <v>80</v>
      </c>
      <c r="C6" s="34">
        <f t="shared" si="0"/>
        <v>12</v>
      </c>
      <c r="D6" s="32">
        <v>10</v>
      </c>
      <c r="E6" s="32">
        <v>1</v>
      </c>
      <c r="F6" s="32">
        <v>1</v>
      </c>
      <c r="G6" s="32">
        <v>34</v>
      </c>
      <c r="H6" s="32">
        <v>12</v>
      </c>
      <c r="I6" s="33">
        <f t="shared" si="1"/>
        <v>22</v>
      </c>
      <c r="J6" s="29">
        <f t="shared" si="2"/>
        <v>31</v>
      </c>
      <c r="K6" s="13" t="s">
        <v>26</v>
      </c>
      <c r="L6" s="13"/>
      <c r="M6" s="156">
        <f t="shared" si="3"/>
        <v>0.8611111111111112</v>
      </c>
      <c r="O6">
        <f t="shared" si="4"/>
        <v>46</v>
      </c>
      <c r="Q6" s="155"/>
      <c r="R6" s="155"/>
    </row>
    <row r="7" spans="1:18" s="95" customFormat="1" ht="16.5" customHeight="1">
      <c r="A7" s="29">
        <v>3</v>
      </c>
      <c r="B7" s="100" t="s">
        <v>78</v>
      </c>
      <c r="C7" s="34">
        <f t="shared" si="0"/>
        <v>13</v>
      </c>
      <c r="D7" s="32">
        <v>9</v>
      </c>
      <c r="E7" s="32">
        <v>2</v>
      </c>
      <c r="F7" s="32">
        <v>2</v>
      </c>
      <c r="G7" s="32">
        <v>44</v>
      </c>
      <c r="H7" s="32">
        <v>8</v>
      </c>
      <c r="I7" s="33">
        <f t="shared" si="1"/>
        <v>36</v>
      </c>
      <c r="J7" s="29">
        <f t="shared" si="2"/>
        <v>29</v>
      </c>
      <c r="K7" s="130" t="s">
        <v>26</v>
      </c>
      <c r="M7" s="156">
        <f t="shared" si="3"/>
        <v>0.7435897435897436</v>
      </c>
      <c r="O7">
        <f t="shared" si="4"/>
        <v>52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14</v>
      </c>
      <c r="D8" s="55">
        <v>9</v>
      </c>
      <c r="E8" s="55">
        <v>1</v>
      </c>
      <c r="F8" s="55">
        <v>4</v>
      </c>
      <c r="G8" s="55">
        <v>23</v>
      </c>
      <c r="H8" s="55">
        <v>14</v>
      </c>
      <c r="I8" s="56">
        <f t="shared" si="1"/>
        <v>9</v>
      </c>
      <c r="J8" s="53">
        <f t="shared" si="2"/>
        <v>28</v>
      </c>
      <c r="K8" s="13" t="s">
        <v>36</v>
      </c>
      <c r="L8" s="13"/>
      <c r="M8" s="156">
        <f t="shared" si="3"/>
        <v>0.6666666666666666</v>
      </c>
      <c r="O8">
        <f t="shared" si="4"/>
        <v>37</v>
      </c>
      <c r="Q8" s="155"/>
      <c r="R8" s="155"/>
    </row>
    <row r="9" spans="1:18" ht="16.5" customHeight="1">
      <c r="A9" s="53">
        <v>5</v>
      </c>
      <c r="B9" s="103" t="s">
        <v>11</v>
      </c>
      <c r="C9" s="57">
        <f t="shared" si="0"/>
        <v>13</v>
      </c>
      <c r="D9" s="55">
        <v>8</v>
      </c>
      <c r="E9" s="55">
        <v>0</v>
      </c>
      <c r="F9" s="55">
        <v>5</v>
      </c>
      <c r="G9" s="55">
        <v>54</v>
      </c>
      <c r="H9" s="55">
        <v>20</v>
      </c>
      <c r="I9" s="56">
        <f t="shared" si="1"/>
        <v>34</v>
      </c>
      <c r="J9" s="53">
        <f t="shared" si="2"/>
        <v>24</v>
      </c>
      <c r="K9" s="13" t="s">
        <v>30</v>
      </c>
      <c r="L9" s="13"/>
      <c r="M9" s="156">
        <f t="shared" si="3"/>
        <v>0.6153846153846154</v>
      </c>
      <c r="O9">
        <f t="shared" si="4"/>
        <v>74</v>
      </c>
      <c r="Q9" s="155"/>
      <c r="R9" s="155"/>
    </row>
    <row r="10" spans="1:18" ht="16.5" customHeight="1">
      <c r="A10" s="6">
        <v>6</v>
      </c>
      <c r="B10" s="99" t="s">
        <v>19</v>
      </c>
      <c r="C10" s="25">
        <f>SUM(D10:F10)</f>
        <v>14</v>
      </c>
      <c r="D10" s="2">
        <v>6</v>
      </c>
      <c r="E10" s="2">
        <v>4</v>
      </c>
      <c r="F10" s="2">
        <v>4</v>
      </c>
      <c r="G10" s="2">
        <v>24</v>
      </c>
      <c r="H10" s="2">
        <v>29</v>
      </c>
      <c r="I10" s="11">
        <f>G10-H10</f>
        <v>-5</v>
      </c>
      <c r="J10" s="6">
        <f>D10*3+E10</f>
        <v>22</v>
      </c>
      <c r="K10" s="13" t="s">
        <v>67</v>
      </c>
      <c r="M10" s="156">
        <f>J10/(C10*3)</f>
        <v>0.5238095238095238</v>
      </c>
      <c r="O10">
        <f>G10+H10</f>
        <v>53</v>
      </c>
      <c r="Q10" s="155"/>
      <c r="R10" s="155"/>
    </row>
    <row r="11" spans="1:18" ht="16.5" customHeight="1">
      <c r="A11" s="53">
        <v>7</v>
      </c>
      <c r="B11" s="103" t="s">
        <v>14</v>
      </c>
      <c r="C11" s="57">
        <f>SUM(D11:F11)</f>
        <v>14</v>
      </c>
      <c r="D11" s="55">
        <v>6</v>
      </c>
      <c r="E11" s="55">
        <v>3</v>
      </c>
      <c r="F11" s="55">
        <v>5</v>
      </c>
      <c r="G11" s="55">
        <v>30</v>
      </c>
      <c r="H11" s="55">
        <v>36</v>
      </c>
      <c r="I11" s="56">
        <f>G11-H11</f>
        <v>-6</v>
      </c>
      <c r="J11" s="53">
        <f>D11*3+E11</f>
        <v>21</v>
      </c>
      <c r="K11" s="13" t="s">
        <v>160</v>
      </c>
      <c r="M11" s="156">
        <f>J11/(C11*3)</f>
        <v>0.5</v>
      </c>
      <c r="O11">
        <f>G11+H11</f>
        <v>66</v>
      </c>
      <c r="Q11" s="155"/>
      <c r="R11" s="155"/>
    </row>
    <row r="12" spans="1:18" ht="16.5" customHeight="1">
      <c r="A12" s="53">
        <v>8</v>
      </c>
      <c r="B12" s="103" t="s">
        <v>70</v>
      </c>
      <c r="C12" s="57">
        <f>SUM(D12:F12)</f>
        <v>14</v>
      </c>
      <c r="D12" s="55">
        <v>6</v>
      </c>
      <c r="E12" s="55">
        <v>3</v>
      </c>
      <c r="F12" s="55">
        <v>5</v>
      </c>
      <c r="G12" s="55">
        <v>35</v>
      </c>
      <c r="H12" s="55">
        <v>26</v>
      </c>
      <c r="I12" s="56">
        <f>G12-H12</f>
        <v>9</v>
      </c>
      <c r="J12" s="53">
        <f>D12*3+E12</f>
        <v>21</v>
      </c>
      <c r="K12" s="13" t="s">
        <v>26</v>
      </c>
      <c r="M12" s="156">
        <f>J12/(C12*3)</f>
        <v>0.5</v>
      </c>
      <c r="O12">
        <f>G12+H12</f>
        <v>61</v>
      </c>
      <c r="Q12" s="155"/>
      <c r="R12" s="155"/>
    </row>
    <row r="13" spans="1:18" ht="16.5" customHeight="1">
      <c r="A13" s="53">
        <v>9</v>
      </c>
      <c r="B13" s="103" t="s">
        <v>75</v>
      </c>
      <c r="C13" s="57">
        <f>SUM(D13:F13)</f>
        <v>12</v>
      </c>
      <c r="D13" s="55">
        <v>6</v>
      </c>
      <c r="E13" s="55">
        <v>2</v>
      </c>
      <c r="F13" s="55">
        <v>4</v>
      </c>
      <c r="G13" s="55">
        <v>21</v>
      </c>
      <c r="H13" s="55">
        <v>14</v>
      </c>
      <c r="I13" s="56">
        <f>G13-H13</f>
        <v>7</v>
      </c>
      <c r="J13" s="53">
        <f>D13*3+E13</f>
        <v>20</v>
      </c>
      <c r="K13" s="13" t="s">
        <v>35</v>
      </c>
      <c r="M13" s="156">
        <f>J13/(C13*3)</f>
        <v>0.5555555555555556</v>
      </c>
      <c r="O13">
        <f>G13+H13</f>
        <v>35</v>
      </c>
      <c r="Q13" s="155"/>
      <c r="R13" s="155"/>
    </row>
    <row r="14" spans="1:18" ht="14.25">
      <c r="A14" s="131">
        <v>10</v>
      </c>
      <c r="B14" s="132" t="s">
        <v>18</v>
      </c>
      <c r="C14" s="133">
        <f>SUM(D14:F14)</f>
        <v>14</v>
      </c>
      <c r="D14" s="134">
        <v>6</v>
      </c>
      <c r="E14" s="134">
        <v>1</v>
      </c>
      <c r="F14" s="134">
        <v>7</v>
      </c>
      <c r="G14" s="134">
        <v>23</v>
      </c>
      <c r="H14" s="134">
        <v>31</v>
      </c>
      <c r="I14" s="135">
        <f>G14-H14</f>
        <v>-8</v>
      </c>
      <c r="J14" s="131">
        <f>D14*3+E14</f>
        <v>19</v>
      </c>
      <c r="K14" s="13" t="s">
        <v>159</v>
      </c>
      <c r="M14" s="156">
        <f>J14/(C14*3)</f>
        <v>0.4523809523809524</v>
      </c>
      <c r="O14">
        <f>G14+H14</f>
        <v>54</v>
      </c>
      <c r="Q14" s="155"/>
      <c r="R14" s="155"/>
    </row>
    <row r="15" spans="1:18" ht="16.5" customHeight="1">
      <c r="A15" s="6">
        <v>11</v>
      </c>
      <c r="B15" s="99" t="s">
        <v>12</v>
      </c>
      <c r="C15" s="25">
        <f t="shared" si="0"/>
        <v>14</v>
      </c>
      <c r="D15" s="2">
        <v>5</v>
      </c>
      <c r="E15" s="2">
        <v>3</v>
      </c>
      <c r="F15" s="2">
        <v>6</v>
      </c>
      <c r="G15" s="2">
        <v>29</v>
      </c>
      <c r="H15" s="2">
        <v>21</v>
      </c>
      <c r="I15" s="11">
        <f t="shared" si="1"/>
        <v>8</v>
      </c>
      <c r="J15" s="6">
        <f t="shared" si="2"/>
        <v>18</v>
      </c>
      <c r="K15" s="13" t="s">
        <v>26</v>
      </c>
      <c r="L15" s="13"/>
      <c r="M15" s="156">
        <f t="shared" si="3"/>
        <v>0.42857142857142855</v>
      </c>
      <c r="O15">
        <f t="shared" si="4"/>
        <v>50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0"/>
        <v>13</v>
      </c>
      <c r="D16" s="55">
        <v>4</v>
      </c>
      <c r="E16" s="55">
        <v>3</v>
      </c>
      <c r="F16" s="55">
        <v>6</v>
      </c>
      <c r="G16" s="55">
        <v>14</v>
      </c>
      <c r="H16" s="55">
        <v>23</v>
      </c>
      <c r="I16" s="56">
        <f t="shared" si="1"/>
        <v>-9</v>
      </c>
      <c r="J16" s="53">
        <f t="shared" si="2"/>
        <v>15</v>
      </c>
      <c r="K16" s="13" t="s">
        <v>25</v>
      </c>
      <c r="M16" s="156">
        <f t="shared" si="3"/>
        <v>0.38461538461538464</v>
      </c>
      <c r="O16">
        <f t="shared" si="4"/>
        <v>37</v>
      </c>
      <c r="Q16" s="155"/>
      <c r="R16" s="155"/>
    </row>
    <row r="17" spans="1:18" ht="16.5" customHeight="1">
      <c r="A17" s="53">
        <v>13</v>
      </c>
      <c r="B17" s="103" t="s">
        <v>77</v>
      </c>
      <c r="C17" s="57">
        <f t="shared" si="0"/>
        <v>13</v>
      </c>
      <c r="D17" s="55">
        <v>3</v>
      </c>
      <c r="E17" s="55">
        <v>1</v>
      </c>
      <c r="F17" s="55">
        <v>9</v>
      </c>
      <c r="G17" s="55">
        <v>22</v>
      </c>
      <c r="H17" s="55">
        <v>45</v>
      </c>
      <c r="I17" s="56">
        <f t="shared" si="1"/>
        <v>-23</v>
      </c>
      <c r="J17" s="53">
        <f t="shared" si="2"/>
        <v>10</v>
      </c>
      <c r="K17" s="13" t="s">
        <v>66</v>
      </c>
      <c r="L17" s="13"/>
      <c r="M17" s="156">
        <f t="shared" si="3"/>
        <v>0.2564102564102564</v>
      </c>
      <c r="O17">
        <f t="shared" si="4"/>
        <v>67</v>
      </c>
      <c r="Q17" s="155"/>
      <c r="R17" s="155"/>
    </row>
    <row r="18" spans="1:18" ht="16.5" customHeight="1">
      <c r="A18" s="53">
        <v>14</v>
      </c>
      <c r="B18" s="103" t="s">
        <v>13</v>
      </c>
      <c r="C18" s="57">
        <f>SUM(D18:F18)</f>
        <v>14</v>
      </c>
      <c r="D18" s="55">
        <v>2</v>
      </c>
      <c r="E18" s="55">
        <v>2</v>
      </c>
      <c r="F18" s="55">
        <v>10</v>
      </c>
      <c r="G18" s="55">
        <v>16</v>
      </c>
      <c r="H18" s="55">
        <v>50</v>
      </c>
      <c r="I18" s="56">
        <f>G18-H18</f>
        <v>-34</v>
      </c>
      <c r="J18" s="53">
        <f>D18*3+E18</f>
        <v>8</v>
      </c>
      <c r="K18" s="13" t="s">
        <v>38</v>
      </c>
      <c r="L18" s="13"/>
      <c r="M18" s="156">
        <f>J18/(C18*3)</f>
        <v>0.19047619047619047</v>
      </c>
      <c r="O18">
        <f>G18+H18</f>
        <v>66</v>
      </c>
      <c r="Q18" s="155"/>
      <c r="R18" s="155"/>
    </row>
    <row r="19" spans="1:18" ht="16.5" customHeight="1">
      <c r="A19" s="35">
        <v>15</v>
      </c>
      <c r="B19" s="101" t="s">
        <v>81</v>
      </c>
      <c r="C19" s="40">
        <f>SUM(D19:F19)</f>
        <v>14</v>
      </c>
      <c r="D19" s="38">
        <v>2</v>
      </c>
      <c r="E19" s="38">
        <v>2</v>
      </c>
      <c r="F19" s="38">
        <v>10</v>
      </c>
      <c r="G19" s="38">
        <v>15</v>
      </c>
      <c r="H19" s="38">
        <v>44</v>
      </c>
      <c r="I19" s="39">
        <f>G19-H19</f>
        <v>-29</v>
      </c>
      <c r="J19" s="35">
        <f>D19*3+E19</f>
        <v>8</v>
      </c>
      <c r="K19" s="13" t="s">
        <v>24</v>
      </c>
      <c r="L19" s="13"/>
      <c r="M19" s="156">
        <f>J19/(C19*3)</f>
        <v>0.19047619047619047</v>
      </c>
      <c r="O19">
        <f>G19+H19</f>
        <v>59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14</v>
      </c>
      <c r="D20" s="44">
        <v>1</v>
      </c>
      <c r="E20" s="44">
        <v>0</v>
      </c>
      <c r="F20" s="44">
        <v>13</v>
      </c>
      <c r="G20" s="44">
        <v>12</v>
      </c>
      <c r="H20" s="44">
        <v>51</v>
      </c>
      <c r="I20" s="45">
        <f t="shared" si="1"/>
        <v>-39</v>
      </c>
      <c r="J20" s="41">
        <f t="shared" si="2"/>
        <v>3</v>
      </c>
      <c r="K20" s="13" t="s">
        <v>86</v>
      </c>
      <c r="M20" s="156">
        <f t="shared" si="3"/>
        <v>0.07142857142857142</v>
      </c>
      <c r="O20">
        <f t="shared" si="4"/>
        <v>63</v>
      </c>
      <c r="Q20" s="155"/>
      <c r="R20" s="155"/>
    </row>
    <row r="21" spans="3:10" ht="12.75">
      <c r="C21" s="52">
        <f aca="true" t="shared" si="5" ref="C21:I21">SUM(C$5:C$20)</f>
        <v>216</v>
      </c>
      <c r="D21" s="52">
        <f t="shared" si="5"/>
        <v>94</v>
      </c>
      <c r="E21" s="52">
        <f t="shared" si="5"/>
        <v>28</v>
      </c>
      <c r="F21" s="52">
        <f t="shared" si="5"/>
        <v>94</v>
      </c>
      <c r="G21" s="52">
        <f t="shared" si="5"/>
        <v>439</v>
      </c>
      <c r="H21" s="52">
        <f t="shared" si="5"/>
        <v>439</v>
      </c>
      <c r="I21" s="52">
        <f t="shared" si="5"/>
        <v>0</v>
      </c>
      <c r="J21" s="58">
        <f t="shared" si="2"/>
        <v>310</v>
      </c>
    </row>
    <row r="24" spans="2:3" ht="12.75">
      <c r="B24" t="s">
        <v>33</v>
      </c>
      <c r="C24" s="1">
        <f>G21-'тур 13'!C26</f>
        <v>27</v>
      </c>
    </row>
    <row r="25" spans="2:3" ht="12.75">
      <c r="B25" t="s">
        <v>32</v>
      </c>
      <c r="C25" s="1">
        <f>C24/7</f>
        <v>3.857142857142857</v>
      </c>
    </row>
    <row r="26" spans="2:3" ht="12.75">
      <c r="B26" t="s">
        <v>34</v>
      </c>
      <c r="C26" s="1">
        <f>G21</f>
        <v>439</v>
      </c>
    </row>
    <row r="27" spans="2:3" ht="12.75">
      <c r="B27" t="s">
        <v>32</v>
      </c>
      <c r="C27" s="1">
        <f>C26*2/C21</f>
        <v>4.064814814814815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 t="s">
        <v>159</v>
      </c>
      <c r="N34" s="28" t="s">
        <v>212</v>
      </c>
      <c r="O34" s="83" t="s">
        <v>67</v>
      </c>
      <c r="P34" s="28"/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 t="s">
        <v>25</v>
      </c>
      <c r="I35" s="28"/>
      <c r="J35" s="28"/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/>
      <c r="R37" s="158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/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 t="s">
        <v>26</v>
      </c>
      <c r="F39" s="28" t="s">
        <v>30</v>
      </c>
      <c r="G39" s="28" t="s">
        <v>25</v>
      </c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159"/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/>
      <c r="P41" s="83"/>
      <c r="Q41" s="83"/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/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/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 t="s">
        <v>217</v>
      </c>
      <c r="M45" s="28" t="s">
        <v>66</v>
      </c>
      <c r="N45" s="28"/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 t="s">
        <v>86</v>
      </c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/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/>
      <c r="J47" s="161" t="s">
        <v>36</v>
      </c>
      <c r="K47" s="161"/>
      <c r="L47" s="162"/>
      <c r="M47" s="162"/>
      <c r="N47" s="161"/>
      <c r="O47" s="162"/>
      <c r="P47" s="161"/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J11" sqref="J1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11">SUM(D5:F5)</f>
        <v>15</v>
      </c>
      <c r="D5" s="32">
        <v>12</v>
      </c>
      <c r="E5" s="32">
        <v>1</v>
      </c>
      <c r="F5" s="32">
        <v>2</v>
      </c>
      <c r="G5" s="32">
        <v>40</v>
      </c>
      <c r="H5" s="32">
        <v>17</v>
      </c>
      <c r="I5" s="33">
        <f aca="true" t="shared" si="1" ref="I5:I11">G5-H5</f>
        <v>23</v>
      </c>
      <c r="J5" s="29">
        <f aca="true" t="shared" si="2" ref="J5:J11">D5*3+E5</f>
        <v>37</v>
      </c>
      <c r="K5" s="13" t="s">
        <v>67</v>
      </c>
      <c r="L5" s="13" t="s">
        <v>157</v>
      </c>
      <c r="M5" s="13" t="s">
        <v>36</v>
      </c>
      <c r="N5" s="156">
        <f aca="true" t="shared" si="3" ref="N5:N11">J5/(C5*3)</f>
        <v>0.8222222222222222</v>
      </c>
      <c r="O5">
        <f aca="true" t="shared" si="4" ref="O5:O11">G5+H5</f>
        <v>57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15</v>
      </c>
      <c r="D6" s="32">
        <v>12</v>
      </c>
      <c r="E6" s="32">
        <v>0</v>
      </c>
      <c r="F6" s="32">
        <v>3</v>
      </c>
      <c r="G6" s="32">
        <v>45</v>
      </c>
      <c r="H6" s="32">
        <v>16</v>
      </c>
      <c r="I6" s="33">
        <f t="shared" si="1"/>
        <v>29</v>
      </c>
      <c r="J6" s="29">
        <f t="shared" si="2"/>
        <v>36</v>
      </c>
      <c r="K6" s="13" t="s">
        <v>38</v>
      </c>
      <c r="M6" s="156"/>
      <c r="N6" s="156">
        <f t="shared" si="3"/>
        <v>0.8</v>
      </c>
      <c r="O6">
        <f t="shared" si="4"/>
        <v>61</v>
      </c>
      <c r="Q6" s="155"/>
      <c r="R6" s="155"/>
    </row>
    <row r="7" spans="1:18" ht="16.5" customHeight="1">
      <c r="A7" s="29">
        <v>3</v>
      </c>
      <c r="B7" s="100" t="s">
        <v>76</v>
      </c>
      <c r="C7" s="34">
        <f t="shared" si="0"/>
        <v>15</v>
      </c>
      <c r="D7" s="32">
        <v>10</v>
      </c>
      <c r="E7" s="32">
        <v>1</v>
      </c>
      <c r="F7" s="32">
        <v>4</v>
      </c>
      <c r="G7" s="32">
        <v>28</v>
      </c>
      <c r="H7" s="32">
        <v>15</v>
      </c>
      <c r="I7" s="33">
        <f t="shared" si="1"/>
        <v>13</v>
      </c>
      <c r="J7" s="29">
        <f t="shared" si="2"/>
        <v>31</v>
      </c>
      <c r="K7" s="13" t="s">
        <v>87</v>
      </c>
      <c r="L7" s="13"/>
      <c r="M7" s="156"/>
      <c r="N7" s="156">
        <f t="shared" si="3"/>
        <v>0.6888888888888889</v>
      </c>
      <c r="O7">
        <f t="shared" si="4"/>
        <v>43</v>
      </c>
      <c r="Q7" s="155"/>
      <c r="R7" s="155"/>
    </row>
    <row r="8" spans="1:18" ht="16.5" customHeight="1">
      <c r="A8" s="53">
        <v>4</v>
      </c>
      <c r="B8" s="103" t="s">
        <v>11</v>
      </c>
      <c r="C8" s="57">
        <f t="shared" si="0"/>
        <v>15</v>
      </c>
      <c r="D8" s="55">
        <v>10</v>
      </c>
      <c r="E8" s="55">
        <v>0</v>
      </c>
      <c r="F8" s="55">
        <v>5</v>
      </c>
      <c r="G8" s="55">
        <v>59</v>
      </c>
      <c r="H8" s="55">
        <v>20</v>
      </c>
      <c r="I8" s="56">
        <f t="shared" si="1"/>
        <v>39</v>
      </c>
      <c r="J8" s="53">
        <f t="shared" si="2"/>
        <v>30</v>
      </c>
      <c r="K8" s="13" t="s">
        <v>36</v>
      </c>
      <c r="L8" s="13" t="s">
        <v>29</v>
      </c>
      <c r="M8" s="156"/>
      <c r="N8" s="156">
        <f t="shared" si="3"/>
        <v>0.6666666666666666</v>
      </c>
      <c r="O8">
        <f t="shared" si="4"/>
        <v>79</v>
      </c>
      <c r="Q8" s="155"/>
      <c r="R8" s="155"/>
    </row>
    <row r="9" spans="1:18" s="95" customFormat="1" ht="16.5" customHeight="1">
      <c r="A9" s="53">
        <v>5</v>
      </c>
      <c r="B9" s="103" t="s">
        <v>78</v>
      </c>
      <c r="C9" s="57">
        <f t="shared" si="0"/>
        <v>15</v>
      </c>
      <c r="D9" s="55">
        <v>9</v>
      </c>
      <c r="E9" s="55">
        <v>2</v>
      </c>
      <c r="F9" s="55">
        <v>4</v>
      </c>
      <c r="G9" s="55">
        <v>45</v>
      </c>
      <c r="H9" s="55">
        <v>11</v>
      </c>
      <c r="I9" s="56">
        <f t="shared" si="1"/>
        <v>34</v>
      </c>
      <c r="J9" s="53">
        <f t="shared" si="2"/>
        <v>29</v>
      </c>
      <c r="K9" s="130" t="s">
        <v>86</v>
      </c>
      <c r="M9" s="95" t="s">
        <v>35</v>
      </c>
      <c r="N9" s="156">
        <f t="shared" si="3"/>
        <v>0.6444444444444445</v>
      </c>
      <c r="O9">
        <f t="shared" si="4"/>
        <v>56</v>
      </c>
      <c r="Q9" s="155"/>
      <c r="R9" s="155"/>
    </row>
    <row r="10" spans="1:18" ht="16.5" customHeight="1">
      <c r="A10" s="53">
        <v>6</v>
      </c>
      <c r="B10" s="103" t="s">
        <v>75</v>
      </c>
      <c r="C10" s="57">
        <f t="shared" si="0"/>
        <v>15</v>
      </c>
      <c r="D10" s="55">
        <v>8</v>
      </c>
      <c r="E10" s="55">
        <v>2</v>
      </c>
      <c r="F10" s="55">
        <v>5</v>
      </c>
      <c r="G10" s="55">
        <v>26</v>
      </c>
      <c r="H10" s="55">
        <v>17</v>
      </c>
      <c r="I10" s="56">
        <f t="shared" si="1"/>
        <v>9</v>
      </c>
      <c r="J10" s="53">
        <f t="shared" si="2"/>
        <v>26</v>
      </c>
      <c r="K10" s="13" t="s">
        <v>35</v>
      </c>
      <c r="L10" s="13" t="s">
        <v>22</v>
      </c>
      <c r="M10" s="13" t="s">
        <v>38</v>
      </c>
      <c r="N10" s="156">
        <f t="shared" si="3"/>
        <v>0.5777777777777777</v>
      </c>
      <c r="O10">
        <f t="shared" si="4"/>
        <v>43</v>
      </c>
      <c r="Q10" s="155"/>
      <c r="R10" s="155"/>
    </row>
    <row r="11" spans="1:18" ht="16.5" customHeight="1">
      <c r="A11" s="6">
        <v>7</v>
      </c>
      <c r="B11" s="99" t="s">
        <v>19</v>
      </c>
      <c r="C11" s="25">
        <f t="shared" si="0"/>
        <v>15</v>
      </c>
      <c r="D11" s="2">
        <v>7</v>
      </c>
      <c r="E11" s="2">
        <v>4</v>
      </c>
      <c r="F11" s="2">
        <v>4</v>
      </c>
      <c r="G11" s="2">
        <v>29</v>
      </c>
      <c r="H11" s="2">
        <v>29</v>
      </c>
      <c r="I11" s="11">
        <f t="shared" si="1"/>
        <v>0</v>
      </c>
      <c r="J11" s="6">
        <f t="shared" si="2"/>
        <v>25</v>
      </c>
      <c r="K11" s="13" t="s">
        <v>37</v>
      </c>
      <c r="M11" s="156"/>
      <c r="N11" s="156">
        <f t="shared" si="3"/>
        <v>0.5555555555555556</v>
      </c>
      <c r="O11">
        <f t="shared" si="4"/>
        <v>58</v>
      </c>
      <c r="Q11" s="155"/>
      <c r="R11" s="155"/>
    </row>
    <row r="12" spans="1:18" ht="16.5" customHeight="1">
      <c r="A12" s="53">
        <v>8</v>
      </c>
      <c r="B12" s="103" t="s">
        <v>70</v>
      </c>
      <c r="C12" s="57">
        <f aca="true" t="shared" si="5" ref="C12:C20">SUM(D12:F12)</f>
        <v>15</v>
      </c>
      <c r="D12" s="55">
        <v>7</v>
      </c>
      <c r="E12" s="55">
        <v>3</v>
      </c>
      <c r="F12" s="55">
        <v>5</v>
      </c>
      <c r="G12" s="55">
        <v>37</v>
      </c>
      <c r="H12" s="55">
        <v>27</v>
      </c>
      <c r="I12" s="56">
        <f aca="true" t="shared" si="6" ref="I12:I20">G12-H12</f>
        <v>10</v>
      </c>
      <c r="J12" s="53">
        <f aca="true" t="shared" si="7" ref="J12:J21">D12*3+E12</f>
        <v>24</v>
      </c>
      <c r="K12" s="13" t="s">
        <v>38</v>
      </c>
      <c r="M12" s="156"/>
      <c r="N12" s="156">
        <f aca="true" t="shared" si="8" ref="N12:N20">J12/(C12*3)</f>
        <v>0.5333333333333333</v>
      </c>
      <c r="O12">
        <f aca="true" t="shared" si="9" ref="O12:O20">G12+H12</f>
        <v>64</v>
      </c>
      <c r="Q12" s="155"/>
      <c r="R12" s="155"/>
    </row>
    <row r="13" spans="1:18" ht="16.5" customHeight="1">
      <c r="A13" s="53">
        <v>9</v>
      </c>
      <c r="B13" s="103" t="s">
        <v>14</v>
      </c>
      <c r="C13" s="57">
        <f>SUM(D13:F13)</f>
        <v>15</v>
      </c>
      <c r="D13" s="55">
        <v>6</v>
      </c>
      <c r="E13" s="55">
        <v>4</v>
      </c>
      <c r="F13" s="55">
        <v>5</v>
      </c>
      <c r="G13" s="55">
        <v>31</v>
      </c>
      <c r="H13" s="55">
        <v>37</v>
      </c>
      <c r="I13" s="56">
        <f>G13-H13</f>
        <v>-6</v>
      </c>
      <c r="J13" s="53">
        <f>D13*3+E13</f>
        <v>22</v>
      </c>
      <c r="K13" s="13" t="s">
        <v>26</v>
      </c>
      <c r="M13" s="156"/>
      <c r="N13" s="156">
        <f>J13/(C13*3)</f>
        <v>0.4888888888888889</v>
      </c>
      <c r="O13">
        <f>G13+H13</f>
        <v>68</v>
      </c>
      <c r="Q13" s="155"/>
      <c r="R13" s="155"/>
    </row>
    <row r="14" spans="1:18" ht="14.25">
      <c r="A14" s="131">
        <v>10</v>
      </c>
      <c r="B14" s="132" t="s">
        <v>18</v>
      </c>
      <c r="C14" s="133">
        <f t="shared" si="5"/>
        <v>15</v>
      </c>
      <c r="D14" s="134">
        <v>6</v>
      </c>
      <c r="E14" s="134">
        <v>2</v>
      </c>
      <c r="F14" s="134">
        <v>7</v>
      </c>
      <c r="G14" s="134">
        <v>29</v>
      </c>
      <c r="H14" s="134">
        <v>37</v>
      </c>
      <c r="I14" s="135">
        <f t="shared" si="6"/>
        <v>-8</v>
      </c>
      <c r="J14" s="131">
        <f t="shared" si="7"/>
        <v>20</v>
      </c>
      <c r="K14" s="13" t="s">
        <v>514</v>
      </c>
      <c r="M14" s="156"/>
      <c r="N14" s="156">
        <f t="shared" si="8"/>
        <v>0.4444444444444444</v>
      </c>
      <c r="O14">
        <f t="shared" si="9"/>
        <v>66</v>
      </c>
      <c r="Q14" s="155"/>
      <c r="R14" s="155"/>
    </row>
    <row r="15" spans="1:18" ht="16.5" customHeight="1">
      <c r="A15" s="6">
        <v>11</v>
      </c>
      <c r="B15" s="99" t="s">
        <v>12</v>
      </c>
      <c r="C15" s="25">
        <f t="shared" si="5"/>
        <v>15</v>
      </c>
      <c r="D15" s="2">
        <v>5</v>
      </c>
      <c r="E15" s="2">
        <v>3</v>
      </c>
      <c r="F15" s="2">
        <v>7</v>
      </c>
      <c r="G15" s="2">
        <v>30</v>
      </c>
      <c r="H15" s="2">
        <v>23</v>
      </c>
      <c r="I15" s="11">
        <f>G15-H15</f>
        <v>7</v>
      </c>
      <c r="J15" s="6">
        <f t="shared" si="7"/>
        <v>18</v>
      </c>
      <c r="K15" s="13" t="s">
        <v>86</v>
      </c>
      <c r="L15" s="13"/>
      <c r="M15" s="156"/>
      <c r="N15" s="156">
        <f t="shared" si="8"/>
        <v>0.4</v>
      </c>
      <c r="O15">
        <f t="shared" si="9"/>
        <v>53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5"/>
        <v>15</v>
      </c>
      <c r="D16" s="55">
        <v>4</v>
      </c>
      <c r="E16" s="55">
        <v>3</v>
      </c>
      <c r="F16" s="55">
        <v>8</v>
      </c>
      <c r="G16" s="55">
        <v>16</v>
      </c>
      <c r="H16" s="55">
        <v>31</v>
      </c>
      <c r="I16" s="56">
        <f t="shared" si="6"/>
        <v>-15</v>
      </c>
      <c r="J16" s="53">
        <f t="shared" si="7"/>
        <v>15</v>
      </c>
      <c r="K16" s="13" t="s">
        <v>66</v>
      </c>
      <c r="L16" t="s">
        <v>30</v>
      </c>
      <c r="M16" s="156"/>
      <c r="N16" s="156">
        <f t="shared" si="8"/>
        <v>0.3333333333333333</v>
      </c>
      <c r="O16">
        <f t="shared" si="9"/>
        <v>47</v>
      </c>
      <c r="Q16" s="155"/>
      <c r="R16" s="155"/>
    </row>
    <row r="17" spans="1:18" ht="16.5" customHeight="1">
      <c r="A17" s="53">
        <v>13</v>
      </c>
      <c r="B17" s="103" t="s">
        <v>77</v>
      </c>
      <c r="C17" s="57">
        <f t="shared" si="5"/>
        <v>15</v>
      </c>
      <c r="D17" s="55">
        <v>3</v>
      </c>
      <c r="E17" s="55">
        <v>1</v>
      </c>
      <c r="F17" s="55">
        <v>11</v>
      </c>
      <c r="G17" s="55">
        <v>24</v>
      </c>
      <c r="H17" s="55">
        <v>52</v>
      </c>
      <c r="I17" s="56">
        <f t="shared" si="6"/>
        <v>-28</v>
      </c>
      <c r="J17" s="53">
        <f t="shared" si="7"/>
        <v>10</v>
      </c>
      <c r="K17" s="13" t="s">
        <v>23</v>
      </c>
      <c r="L17" s="13"/>
      <c r="M17" s="13" t="s">
        <v>86</v>
      </c>
      <c r="N17" s="156">
        <f t="shared" si="8"/>
        <v>0.2222222222222222</v>
      </c>
      <c r="O17">
        <f t="shared" si="9"/>
        <v>76</v>
      </c>
      <c r="Q17" s="155"/>
      <c r="R17" s="155"/>
    </row>
    <row r="18" spans="1:18" ht="16.5" customHeight="1">
      <c r="A18" s="53">
        <v>14</v>
      </c>
      <c r="B18" s="103" t="s">
        <v>13</v>
      </c>
      <c r="C18" s="57">
        <f t="shared" si="5"/>
        <v>15</v>
      </c>
      <c r="D18" s="55">
        <v>2</v>
      </c>
      <c r="E18" s="55">
        <v>3</v>
      </c>
      <c r="F18" s="55">
        <v>10</v>
      </c>
      <c r="G18" s="55">
        <v>22</v>
      </c>
      <c r="H18" s="55">
        <v>56</v>
      </c>
      <c r="I18" s="56">
        <f t="shared" si="6"/>
        <v>-34</v>
      </c>
      <c r="J18" s="53">
        <f t="shared" si="7"/>
        <v>9</v>
      </c>
      <c r="K18" s="13" t="s">
        <v>514</v>
      </c>
      <c r="L18" s="13"/>
      <c r="M18" s="156"/>
      <c r="N18" s="156">
        <f t="shared" si="8"/>
        <v>0.2</v>
      </c>
      <c r="O18">
        <f t="shared" si="9"/>
        <v>78</v>
      </c>
      <c r="Q18" s="155"/>
      <c r="R18" s="155"/>
    </row>
    <row r="19" spans="1:18" ht="16.5" customHeight="1">
      <c r="A19" s="35">
        <v>15</v>
      </c>
      <c r="B19" s="101" t="s">
        <v>81</v>
      </c>
      <c r="C19" s="40">
        <f t="shared" si="5"/>
        <v>15</v>
      </c>
      <c r="D19" s="38">
        <v>2</v>
      </c>
      <c r="E19" s="38">
        <v>3</v>
      </c>
      <c r="F19" s="38">
        <v>10</v>
      </c>
      <c r="G19" s="38">
        <v>16</v>
      </c>
      <c r="H19" s="38">
        <v>45</v>
      </c>
      <c r="I19" s="39">
        <f t="shared" si="6"/>
        <v>-29</v>
      </c>
      <c r="J19" s="35">
        <f t="shared" si="7"/>
        <v>9</v>
      </c>
      <c r="K19" s="13" t="s">
        <v>26</v>
      </c>
      <c r="L19" s="13"/>
      <c r="M19" s="156"/>
      <c r="N19" s="156">
        <f t="shared" si="8"/>
        <v>0.2</v>
      </c>
      <c r="O19">
        <f t="shared" si="9"/>
        <v>61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5"/>
        <v>15</v>
      </c>
      <c r="D20" s="44">
        <v>1</v>
      </c>
      <c r="E20" s="44">
        <v>0</v>
      </c>
      <c r="F20" s="44">
        <v>14</v>
      </c>
      <c r="G20" s="44">
        <v>12</v>
      </c>
      <c r="H20" s="44">
        <v>56</v>
      </c>
      <c r="I20" s="45">
        <f t="shared" si="6"/>
        <v>-44</v>
      </c>
      <c r="J20" s="41">
        <f t="shared" si="7"/>
        <v>3</v>
      </c>
      <c r="K20" s="13" t="s">
        <v>39</v>
      </c>
      <c r="M20" s="156"/>
      <c r="N20" s="156">
        <f t="shared" si="8"/>
        <v>0.06666666666666667</v>
      </c>
      <c r="O20">
        <f t="shared" si="9"/>
        <v>68</v>
      </c>
      <c r="Q20" s="155"/>
      <c r="R20" s="155"/>
    </row>
    <row r="21" spans="3:10" ht="12.75">
      <c r="C21" s="52">
        <f>SUM(C$5:C$20)</f>
        <v>240</v>
      </c>
      <c r="D21" s="52">
        <f aca="true" t="shared" si="10" ref="D21:I21">SUM(D$5:D$20)</f>
        <v>104</v>
      </c>
      <c r="E21" s="52">
        <f t="shared" si="10"/>
        <v>32</v>
      </c>
      <c r="F21" s="52">
        <f t="shared" si="10"/>
        <v>104</v>
      </c>
      <c r="G21" s="52">
        <f t="shared" si="10"/>
        <v>489</v>
      </c>
      <c r="H21" s="52">
        <f t="shared" si="10"/>
        <v>489</v>
      </c>
      <c r="I21" s="52">
        <f t="shared" si="10"/>
        <v>0</v>
      </c>
      <c r="J21" s="58">
        <f t="shared" si="7"/>
        <v>344</v>
      </c>
    </row>
    <row r="24" spans="2:3" ht="12.75">
      <c r="B24" t="s">
        <v>33</v>
      </c>
      <c r="C24" s="1">
        <f>G21-'тур 14'!C26</f>
        <v>50</v>
      </c>
    </row>
    <row r="25" spans="2:3" ht="12.75">
      <c r="B25" t="s">
        <v>32</v>
      </c>
      <c r="C25" s="1">
        <f>C24/12</f>
        <v>4.166666666666667</v>
      </c>
    </row>
    <row r="26" spans="2:3" ht="12.75">
      <c r="B26" t="s">
        <v>34</v>
      </c>
      <c r="C26" s="1">
        <f>G21</f>
        <v>489</v>
      </c>
    </row>
    <row r="27" spans="2:3" ht="12.75">
      <c r="B27" t="s">
        <v>32</v>
      </c>
      <c r="C27" s="1">
        <f>C26*2/C21</f>
        <v>4.075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 t="s">
        <v>159</v>
      </c>
      <c r="N34" s="28" t="s">
        <v>212</v>
      </c>
      <c r="O34" s="83" t="s">
        <v>67</v>
      </c>
      <c r="P34" s="28"/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 t="s">
        <v>25</v>
      </c>
      <c r="I35" s="28"/>
      <c r="J35" s="28"/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/>
      <c r="R37" s="158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/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 t="s">
        <v>26</v>
      </c>
      <c r="F39" s="28" t="s">
        <v>30</v>
      </c>
      <c r="G39" s="28" t="s">
        <v>25</v>
      </c>
      <c r="H39" s="83"/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/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/>
      <c r="P41" s="83"/>
      <c r="Q41" s="83"/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/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 t="s">
        <v>86</v>
      </c>
      <c r="L45" s="83" t="s">
        <v>217</v>
      </c>
      <c r="M45" s="28" t="s">
        <v>66</v>
      </c>
      <c r="N45" s="28"/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 t="s">
        <v>86</v>
      </c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/>
      <c r="N47" s="161"/>
      <c r="O47" s="162"/>
      <c r="P47" s="161"/>
      <c r="Q47" s="162"/>
      <c r="R47" s="163"/>
    </row>
    <row r="48" ht="12.75">
      <c r="M4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&amp;C&amp;"Arial Cyr,полужирный"Таблица чемпионата ЛДФ
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B28" sqref="B2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16</v>
      </c>
      <c r="D5" s="32">
        <v>13</v>
      </c>
      <c r="E5" s="32">
        <v>1</v>
      </c>
      <c r="F5" s="32">
        <v>2</v>
      </c>
      <c r="G5" s="32">
        <v>45</v>
      </c>
      <c r="H5" s="32">
        <v>18</v>
      </c>
      <c r="I5" s="33">
        <f aca="true" t="shared" si="1" ref="I5:I20">G5-H5</f>
        <v>27</v>
      </c>
      <c r="J5" s="29">
        <f aca="true" t="shared" si="2" ref="J5:J21">D5*3+E5</f>
        <v>40</v>
      </c>
      <c r="K5" s="13" t="s">
        <v>87</v>
      </c>
      <c r="L5" s="13"/>
      <c r="M5" s="13"/>
      <c r="N5" s="156">
        <f aca="true" t="shared" si="3" ref="N5:N20">J5/(C5*3)</f>
        <v>0.8333333333333334</v>
      </c>
      <c r="O5">
        <f aca="true" t="shared" si="4" ref="O5:O20">G5+H5</f>
        <v>63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16</v>
      </c>
      <c r="D6" s="32">
        <v>13</v>
      </c>
      <c r="E6" s="32">
        <v>0</v>
      </c>
      <c r="F6" s="32">
        <v>3</v>
      </c>
      <c r="G6" s="32">
        <v>50</v>
      </c>
      <c r="H6" s="32">
        <v>17</v>
      </c>
      <c r="I6" s="33">
        <f t="shared" si="1"/>
        <v>33</v>
      </c>
      <c r="J6" s="29">
        <f t="shared" si="2"/>
        <v>39</v>
      </c>
      <c r="K6" s="13" t="s">
        <v>87</v>
      </c>
      <c r="M6" s="13"/>
      <c r="N6" s="156">
        <f t="shared" si="3"/>
        <v>0.8125</v>
      </c>
      <c r="O6">
        <f t="shared" si="4"/>
        <v>67</v>
      </c>
      <c r="Q6" s="155"/>
      <c r="R6" s="155"/>
    </row>
    <row r="7" spans="1:18" ht="16.5" customHeight="1">
      <c r="A7" s="29">
        <v>3</v>
      </c>
      <c r="B7" s="100" t="s">
        <v>76</v>
      </c>
      <c r="C7" s="34">
        <f t="shared" si="0"/>
        <v>16</v>
      </c>
      <c r="D7" s="32">
        <v>11</v>
      </c>
      <c r="E7" s="32">
        <v>1</v>
      </c>
      <c r="F7" s="32">
        <v>4</v>
      </c>
      <c r="G7" s="32">
        <v>29</v>
      </c>
      <c r="H7" s="32">
        <v>15</v>
      </c>
      <c r="I7" s="33">
        <f t="shared" si="1"/>
        <v>14</v>
      </c>
      <c r="J7" s="29">
        <f t="shared" si="2"/>
        <v>34</v>
      </c>
      <c r="K7" s="13" t="s">
        <v>36</v>
      </c>
      <c r="L7" s="13"/>
      <c r="M7" s="13"/>
      <c r="N7" s="156">
        <f t="shared" si="3"/>
        <v>0.7083333333333334</v>
      </c>
      <c r="O7">
        <f t="shared" si="4"/>
        <v>44</v>
      </c>
      <c r="Q7" s="155"/>
      <c r="R7" s="155"/>
    </row>
    <row r="8" spans="1:18" ht="16.5" customHeight="1">
      <c r="A8" s="53">
        <v>4</v>
      </c>
      <c r="B8" s="103" t="s">
        <v>11</v>
      </c>
      <c r="C8" s="57">
        <f t="shared" si="0"/>
        <v>16</v>
      </c>
      <c r="D8" s="55">
        <v>11</v>
      </c>
      <c r="E8" s="55">
        <v>0</v>
      </c>
      <c r="F8" s="55">
        <v>5</v>
      </c>
      <c r="G8" s="55">
        <v>61</v>
      </c>
      <c r="H8" s="55">
        <v>21</v>
      </c>
      <c r="I8" s="56">
        <f t="shared" si="1"/>
        <v>40</v>
      </c>
      <c r="J8" s="53">
        <f t="shared" si="2"/>
        <v>33</v>
      </c>
      <c r="K8" s="13" t="s">
        <v>38</v>
      </c>
      <c r="L8" s="13"/>
      <c r="M8" s="13"/>
      <c r="N8" s="156">
        <f t="shared" si="3"/>
        <v>0.6875</v>
      </c>
      <c r="O8">
        <f t="shared" si="4"/>
        <v>82</v>
      </c>
      <c r="Q8" s="155"/>
      <c r="R8" s="155"/>
    </row>
    <row r="9" spans="1:18" s="95" customFormat="1" ht="16.5" customHeight="1">
      <c r="A9" s="53">
        <v>5</v>
      </c>
      <c r="B9" s="103" t="s">
        <v>78</v>
      </c>
      <c r="C9" s="57">
        <f t="shared" si="0"/>
        <v>16</v>
      </c>
      <c r="D9" s="55">
        <v>9</v>
      </c>
      <c r="E9" s="55">
        <v>2</v>
      </c>
      <c r="F9" s="55">
        <v>5</v>
      </c>
      <c r="G9" s="55">
        <v>46</v>
      </c>
      <c r="H9" s="55">
        <v>13</v>
      </c>
      <c r="I9" s="56">
        <f t="shared" si="1"/>
        <v>33</v>
      </c>
      <c r="J9" s="53">
        <f t="shared" si="2"/>
        <v>29</v>
      </c>
      <c r="K9" s="130" t="s">
        <v>86</v>
      </c>
      <c r="M9" s="13"/>
      <c r="N9" s="156">
        <f t="shared" si="3"/>
        <v>0.6041666666666666</v>
      </c>
      <c r="O9">
        <f t="shared" si="4"/>
        <v>59</v>
      </c>
      <c r="Q9" s="155"/>
      <c r="R9" s="155"/>
    </row>
    <row r="10" spans="1:18" ht="16.5" customHeight="1">
      <c r="A10" s="6">
        <v>6</v>
      </c>
      <c r="B10" s="99" t="s">
        <v>19</v>
      </c>
      <c r="C10" s="25">
        <f>SUM(D10:F10)</f>
        <v>16</v>
      </c>
      <c r="D10" s="2">
        <v>8</v>
      </c>
      <c r="E10" s="2">
        <v>4</v>
      </c>
      <c r="F10" s="2">
        <v>4</v>
      </c>
      <c r="G10" s="2">
        <v>31</v>
      </c>
      <c r="H10" s="2">
        <v>29</v>
      </c>
      <c r="I10" s="11">
        <f>G10-H10</f>
        <v>2</v>
      </c>
      <c r="J10" s="6">
        <f>D10*3+E10</f>
        <v>28</v>
      </c>
      <c r="K10" s="13" t="s">
        <v>25</v>
      </c>
      <c r="M10" s="13"/>
      <c r="N10" s="156">
        <f>J10/(C10*3)</f>
        <v>0.5833333333333334</v>
      </c>
      <c r="O10">
        <f>G10+H10</f>
        <v>60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>SUM(D11:F11)</f>
        <v>16</v>
      </c>
      <c r="D11" s="55">
        <v>8</v>
      </c>
      <c r="E11" s="55">
        <v>3</v>
      </c>
      <c r="F11" s="55">
        <v>5</v>
      </c>
      <c r="G11" s="55">
        <v>40</v>
      </c>
      <c r="H11" s="55">
        <v>27</v>
      </c>
      <c r="I11" s="56">
        <f>G11-H11</f>
        <v>13</v>
      </c>
      <c r="J11" s="53">
        <f>D11*3+E11</f>
        <v>27</v>
      </c>
      <c r="K11" s="13" t="s">
        <v>176</v>
      </c>
      <c r="M11" s="13"/>
      <c r="N11" s="156">
        <f>J11/(C11*3)</f>
        <v>0.5625</v>
      </c>
      <c r="O11">
        <f>G11+H11</f>
        <v>67</v>
      </c>
      <c r="Q11" s="155"/>
      <c r="R11" s="155"/>
    </row>
    <row r="12" spans="1:18" ht="16.5" customHeight="1">
      <c r="A12" s="53">
        <v>8</v>
      </c>
      <c r="B12" s="103" t="s">
        <v>75</v>
      </c>
      <c r="C12" s="57">
        <f>SUM(D12:F12)</f>
        <v>16</v>
      </c>
      <c r="D12" s="55">
        <v>8</v>
      </c>
      <c r="E12" s="55">
        <v>2</v>
      </c>
      <c r="F12" s="55">
        <v>6</v>
      </c>
      <c r="G12" s="55">
        <v>27</v>
      </c>
      <c r="H12" s="55">
        <v>20</v>
      </c>
      <c r="I12" s="56">
        <f>G12-H12</f>
        <v>7</v>
      </c>
      <c r="J12" s="53">
        <f>D12*3+E12</f>
        <v>26</v>
      </c>
      <c r="K12" s="13" t="s">
        <v>157</v>
      </c>
      <c r="L12" s="13"/>
      <c r="M12" s="13"/>
      <c r="N12" s="156">
        <f>J12/(C12*3)</f>
        <v>0.5416666666666666</v>
      </c>
      <c r="O12">
        <f>G12+H12</f>
        <v>47</v>
      </c>
      <c r="Q12" s="155"/>
      <c r="R12" s="155"/>
    </row>
    <row r="13" spans="1:18" ht="16.5" customHeight="1">
      <c r="A13" s="53">
        <v>9</v>
      </c>
      <c r="B13" s="103" t="s">
        <v>14</v>
      </c>
      <c r="C13" s="57">
        <f t="shared" si="0"/>
        <v>16</v>
      </c>
      <c r="D13" s="55">
        <v>6</v>
      </c>
      <c r="E13" s="55">
        <v>4</v>
      </c>
      <c r="F13" s="55">
        <v>6</v>
      </c>
      <c r="G13" s="55">
        <v>31</v>
      </c>
      <c r="H13" s="55">
        <v>40</v>
      </c>
      <c r="I13" s="56">
        <f t="shared" si="1"/>
        <v>-9</v>
      </c>
      <c r="J13" s="53">
        <f t="shared" si="2"/>
        <v>22</v>
      </c>
      <c r="K13" s="13" t="s">
        <v>177</v>
      </c>
      <c r="M13" s="13"/>
      <c r="N13" s="156">
        <f t="shared" si="3"/>
        <v>0.4583333333333333</v>
      </c>
      <c r="O13">
        <f t="shared" si="4"/>
        <v>71</v>
      </c>
      <c r="Q13" s="155"/>
      <c r="R13" s="155"/>
    </row>
    <row r="14" spans="1:18" ht="16.5" customHeight="1">
      <c r="A14" s="6">
        <v>10</v>
      </c>
      <c r="B14" s="99" t="s">
        <v>12</v>
      </c>
      <c r="C14" s="25">
        <f>SUM(D14:F14)</f>
        <v>16</v>
      </c>
      <c r="D14" s="2">
        <v>6</v>
      </c>
      <c r="E14" s="2">
        <v>3</v>
      </c>
      <c r="F14" s="2">
        <v>7</v>
      </c>
      <c r="G14" s="2">
        <v>33</v>
      </c>
      <c r="H14" s="2">
        <v>24</v>
      </c>
      <c r="I14" s="11">
        <f>G14-H14</f>
        <v>9</v>
      </c>
      <c r="J14" s="6">
        <f>D14*3+E14</f>
        <v>21</v>
      </c>
      <c r="K14" s="13" t="s">
        <v>22</v>
      </c>
      <c r="L14" s="13"/>
      <c r="M14" s="13"/>
      <c r="N14" s="156">
        <f>J14/(C14*3)</f>
        <v>0.4375</v>
      </c>
      <c r="O14">
        <f>G14+H14</f>
        <v>57</v>
      </c>
      <c r="Q14" s="155"/>
      <c r="R14" s="155"/>
    </row>
    <row r="15" spans="1:18" ht="14.25">
      <c r="A15" s="131">
        <v>11</v>
      </c>
      <c r="B15" s="132" t="s">
        <v>18</v>
      </c>
      <c r="C15" s="133">
        <f>SUM(D15:F15)</f>
        <v>15</v>
      </c>
      <c r="D15" s="134">
        <v>6</v>
      </c>
      <c r="E15" s="134">
        <v>2</v>
      </c>
      <c r="F15" s="134">
        <v>7</v>
      </c>
      <c r="G15" s="134">
        <v>29</v>
      </c>
      <c r="H15" s="134">
        <v>37</v>
      </c>
      <c r="I15" s="135">
        <f>G15-H15</f>
        <v>-8</v>
      </c>
      <c r="J15" s="131">
        <f>D15*3+E15</f>
        <v>20</v>
      </c>
      <c r="K15" s="13"/>
      <c r="M15" s="13"/>
      <c r="N15" s="156">
        <f>J15/(C15*3)</f>
        <v>0.4444444444444444</v>
      </c>
      <c r="O15">
        <f>G15+H15</f>
        <v>66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0"/>
        <v>16</v>
      </c>
      <c r="D16" s="55">
        <v>4</v>
      </c>
      <c r="E16" s="55">
        <v>3</v>
      </c>
      <c r="F16" s="55">
        <v>9</v>
      </c>
      <c r="G16" s="55">
        <v>17</v>
      </c>
      <c r="H16" s="55">
        <v>36</v>
      </c>
      <c r="I16" s="56">
        <f t="shared" si="1"/>
        <v>-19</v>
      </c>
      <c r="J16" s="53">
        <f t="shared" si="2"/>
        <v>15</v>
      </c>
      <c r="K16" s="13" t="s">
        <v>23</v>
      </c>
      <c r="M16" s="13"/>
      <c r="N16" s="156">
        <f t="shared" si="3"/>
        <v>0.3125</v>
      </c>
      <c r="O16">
        <f t="shared" si="4"/>
        <v>53</v>
      </c>
      <c r="Q16" s="155"/>
      <c r="R16" s="155"/>
    </row>
    <row r="17" spans="1:18" ht="16.5" customHeight="1">
      <c r="A17" s="53">
        <v>13</v>
      </c>
      <c r="B17" s="103" t="s">
        <v>77</v>
      </c>
      <c r="C17" s="57">
        <f t="shared" si="0"/>
        <v>15</v>
      </c>
      <c r="D17" s="55">
        <v>3</v>
      </c>
      <c r="E17" s="55">
        <v>1</v>
      </c>
      <c r="F17" s="55">
        <v>11</v>
      </c>
      <c r="G17" s="55">
        <v>24</v>
      </c>
      <c r="H17" s="55">
        <v>52</v>
      </c>
      <c r="I17" s="56">
        <f t="shared" si="1"/>
        <v>-28</v>
      </c>
      <c r="J17" s="53">
        <f t="shared" si="2"/>
        <v>10</v>
      </c>
      <c r="K17" s="13"/>
      <c r="L17" s="13"/>
      <c r="M17" s="13"/>
      <c r="N17" s="156">
        <f t="shared" si="3"/>
        <v>0.2222222222222222</v>
      </c>
      <c r="O17">
        <f t="shared" si="4"/>
        <v>76</v>
      </c>
      <c r="Q17" s="155"/>
      <c r="R17" s="155"/>
    </row>
    <row r="18" spans="1:18" ht="16.5" customHeight="1">
      <c r="A18" s="53">
        <v>14</v>
      </c>
      <c r="B18" s="103" t="s">
        <v>13</v>
      </c>
      <c r="C18" s="57">
        <f t="shared" si="0"/>
        <v>16</v>
      </c>
      <c r="D18" s="55">
        <v>2</v>
      </c>
      <c r="E18" s="55">
        <v>3</v>
      </c>
      <c r="F18" s="55">
        <v>11</v>
      </c>
      <c r="G18" s="55">
        <v>23</v>
      </c>
      <c r="H18" s="55">
        <v>61</v>
      </c>
      <c r="I18" s="56">
        <f t="shared" si="1"/>
        <v>-38</v>
      </c>
      <c r="J18" s="53">
        <f t="shared" si="2"/>
        <v>9</v>
      </c>
      <c r="K18" s="13" t="s">
        <v>23</v>
      </c>
      <c r="L18" s="13"/>
      <c r="M18" s="13"/>
      <c r="N18" s="156">
        <f t="shared" si="3"/>
        <v>0.1875</v>
      </c>
      <c r="O18">
        <f t="shared" si="4"/>
        <v>84</v>
      </c>
      <c r="Q18" s="155"/>
      <c r="R18" s="155"/>
    </row>
    <row r="19" spans="1:18" ht="16.5" customHeight="1">
      <c r="A19" s="35">
        <v>15</v>
      </c>
      <c r="B19" s="101" t="s">
        <v>81</v>
      </c>
      <c r="C19" s="40">
        <f t="shared" si="0"/>
        <v>16</v>
      </c>
      <c r="D19" s="38">
        <v>2</v>
      </c>
      <c r="E19" s="38">
        <v>3</v>
      </c>
      <c r="F19" s="38">
        <v>11</v>
      </c>
      <c r="G19" s="38">
        <v>16</v>
      </c>
      <c r="H19" s="38">
        <v>47</v>
      </c>
      <c r="I19" s="39">
        <f t="shared" si="1"/>
        <v>-31</v>
      </c>
      <c r="J19" s="35">
        <f t="shared" si="2"/>
        <v>9</v>
      </c>
      <c r="K19" s="13" t="s">
        <v>24</v>
      </c>
      <c r="L19" s="13"/>
      <c r="M19" s="13"/>
      <c r="N19" s="156">
        <f t="shared" si="3"/>
        <v>0.1875</v>
      </c>
      <c r="O19">
        <f t="shared" si="4"/>
        <v>63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16</v>
      </c>
      <c r="D20" s="44">
        <v>1</v>
      </c>
      <c r="E20" s="44">
        <v>0</v>
      </c>
      <c r="F20" s="44">
        <v>15</v>
      </c>
      <c r="G20" s="44">
        <v>12</v>
      </c>
      <c r="H20" s="44">
        <v>57</v>
      </c>
      <c r="I20" s="45">
        <f t="shared" si="1"/>
        <v>-45</v>
      </c>
      <c r="J20" s="41">
        <f t="shared" si="2"/>
        <v>3</v>
      </c>
      <c r="K20" s="13" t="s">
        <v>35</v>
      </c>
      <c r="M20" s="13"/>
      <c r="N20" s="156">
        <f t="shared" si="3"/>
        <v>0.0625</v>
      </c>
      <c r="O20">
        <f t="shared" si="4"/>
        <v>69</v>
      </c>
      <c r="Q20" s="155"/>
      <c r="R20" s="155"/>
    </row>
    <row r="21" spans="3:10" ht="12.75">
      <c r="C21" s="52">
        <f aca="true" t="shared" si="5" ref="C21:I21">SUM(C$5:C$20)</f>
        <v>254</v>
      </c>
      <c r="D21" s="52">
        <f t="shared" si="5"/>
        <v>111</v>
      </c>
      <c r="E21" s="52">
        <f t="shared" si="5"/>
        <v>32</v>
      </c>
      <c r="F21" s="52">
        <f t="shared" si="5"/>
        <v>111</v>
      </c>
      <c r="G21" s="52">
        <f t="shared" si="5"/>
        <v>514</v>
      </c>
      <c r="H21" s="52">
        <f t="shared" si="5"/>
        <v>514</v>
      </c>
      <c r="I21" s="52">
        <f t="shared" si="5"/>
        <v>0</v>
      </c>
      <c r="J21" s="58">
        <f t="shared" si="2"/>
        <v>365</v>
      </c>
    </row>
    <row r="24" spans="2:3" ht="12.75">
      <c r="B24" t="s">
        <v>33</v>
      </c>
      <c r="C24" s="1">
        <f>G21-'тур 15'!C26</f>
        <v>25</v>
      </c>
    </row>
    <row r="25" spans="2:3" ht="12.75">
      <c r="B25" t="s">
        <v>32</v>
      </c>
      <c r="C25" s="1">
        <f>C24/7</f>
        <v>3.5714285714285716</v>
      </c>
    </row>
    <row r="26" spans="2:3" ht="12.75">
      <c r="B26" t="s">
        <v>34</v>
      </c>
      <c r="C26" s="1">
        <f>G21</f>
        <v>514</v>
      </c>
    </row>
    <row r="27" spans="2:3" ht="12.75">
      <c r="B27" t="s">
        <v>32</v>
      </c>
      <c r="C27" s="1">
        <f>C26*2/C21</f>
        <v>4.047244094488189</v>
      </c>
    </row>
    <row r="28" ht="12.75">
      <c r="B28" t="s">
        <v>527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 t="s">
        <v>159</v>
      </c>
      <c r="N34" s="28" t="s">
        <v>212</v>
      </c>
      <c r="O34" s="83" t="s">
        <v>67</v>
      </c>
      <c r="P34" s="28"/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/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 t="s">
        <v>26</v>
      </c>
      <c r="F39" s="28" t="s">
        <v>30</v>
      </c>
      <c r="G39" s="28" t="s">
        <v>25</v>
      </c>
      <c r="H39" s="83"/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/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 t="s">
        <v>176</v>
      </c>
      <c r="N40" s="28"/>
      <c r="O40" s="28"/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/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/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 t="s">
        <v>38</v>
      </c>
      <c r="E43" s="28"/>
      <c r="F43" s="28"/>
      <c r="G43" s="28"/>
      <c r="H43" s="83"/>
      <c r="I43" s="28"/>
      <c r="J43" s="28"/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/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 t="s">
        <v>86</v>
      </c>
      <c r="L45" s="83" t="s">
        <v>217</v>
      </c>
      <c r="M45" s="28" t="s">
        <v>66</v>
      </c>
      <c r="N45" s="28"/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/>
      <c r="F46" s="28"/>
      <c r="G46" s="28" t="s">
        <v>86</v>
      </c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/>
      <c r="N47" s="161"/>
      <c r="O47" s="162"/>
      <c r="P47" s="161" t="s">
        <v>157</v>
      </c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C24" sqref="C24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17</v>
      </c>
      <c r="D5" s="32">
        <v>14</v>
      </c>
      <c r="E5" s="32">
        <v>1</v>
      </c>
      <c r="F5" s="32">
        <v>2</v>
      </c>
      <c r="G5" s="32">
        <v>50</v>
      </c>
      <c r="H5" s="32">
        <v>20</v>
      </c>
      <c r="I5" s="33">
        <f aca="true" t="shared" si="1" ref="I5:I20">G5-H5</f>
        <v>30</v>
      </c>
      <c r="J5" s="29">
        <f aca="true" t="shared" si="2" ref="J5:J21">D5*3+E5</f>
        <v>43</v>
      </c>
      <c r="K5" s="13" t="s">
        <v>216</v>
      </c>
      <c r="L5" s="13"/>
      <c r="M5" s="13"/>
      <c r="N5" s="156">
        <f aca="true" t="shared" si="3" ref="N5:N20">J5/(C5*3)</f>
        <v>0.8431372549019608</v>
      </c>
      <c r="O5">
        <f aca="true" t="shared" si="4" ref="O5:O20">G5+H5</f>
        <v>70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17</v>
      </c>
      <c r="D6" s="32">
        <v>14</v>
      </c>
      <c r="E6" s="32">
        <v>0</v>
      </c>
      <c r="F6" s="32">
        <v>3</v>
      </c>
      <c r="G6" s="32">
        <v>56</v>
      </c>
      <c r="H6" s="32">
        <v>17</v>
      </c>
      <c r="I6" s="33">
        <f t="shared" si="1"/>
        <v>39</v>
      </c>
      <c r="J6" s="29">
        <f t="shared" si="2"/>
        <v>42</v>
      </c>
      <c r="K6" s="13" t="s">
        <v>218</v>
      </c>
      <c r="M6" s="13"/>
      <c r="N6" s="156">
        <f t="shared" si="3"/>
        <v>0.8235294117647058</v>
      </c>
      <c r="O6">
        <f t="shared" si="4"/>
        <v>73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17</v>
      </c>
      <c r="D7" s="32">
        <v>12</v>
      </c>
      <c r="E7" s="32">
        <v>0</v>
      </c>
      <c r="F7" s="32">
        <v>5</v>
      </c>
      <c r="G7" s="32">
        <v>64</v>
      </c>
      <c r="H7" s="32">
        <v>22</v>
      </c>
      <c r="I7" s="33">
        <f t="shared" si="1"/>
        <v>42</v>
      </c>
      <c r="J7" s="29">
        <f t="shared" si="2"/>
        <v>36</v>
      </c>
      <c r="K7" s="13" t="s">
        <v>22</v>
      </c>
      <c r="L7" s="13"/>
      <c r="M7" s="13"/>
      <c r="N7" s="156">
        <f t="shared" si="3"/>
        <v>0.7058823529411765</v>
      </c>
      <c r="O7">
        <f t="shared" si="4"/>
        <v>86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16</v>
      </c>
      <c r="D8" s="55">
        <v>11</v>
      </c>
      <c r="E8" s="55">
        <v>1</v>
      </c>
      <c r="F8" s="55">
        <v>4</v>
      </c>
      <c r="G8" s="55">
        <v>29</v>
      </c>
      <c r="H8" s="55">
        <v>15</v>
      </c>
      <c r="I8" s="56">
        <f t="shared" si="1"/>
        <v>14</v>
      </c>
      <c r="J8" s="53">
        <f t="shared" si="2"/>
        <v>34</v>
      </c>
      <c r="K8" s="13"/>
      <c r="L8" s="13"/>
      <c r="M8" s="13"/>
      <c r="N8" s="156">
        <f t="shared" si="3"/>
        <v>0.7083333333333334</v>
      </c>
      <c r="O8">
        <f t="shared" si="4"/>
        <v>44</v>
      </c>
      <c r="Q8" s="155"/>
      <c r="R8" s="155"/>
    </row>
    <row r="9" spans="1:18" ht="16.5" customHeight="1">
      <c r="A9" s="53">
        <v>5</v>
      </c>
      <c r="B9" s="103" t="s">
        <v>70</v>
      </c>
      <c r="C9" s="57">
        <f t="shared" si="0"/>
        <v>17</v>
      </c>
      <c r="D9" s="55">
        <v>9</v>
      </c>
      <c r="E9" s="55">
        <v>3</v>
      </c>
      <c r="F9" s="55">
        <v>5</v>
      </c>
      <c r="G9" s="55">
        <v>45</v>
      </c>
      <c r="H9" s="55">
        <v>28</v>
      </c>
      <c r="I9" s="56">
        <f t="shared" si="1"/>
        <v>17</v>
      </c>
      <c r="J9" s="53">
        <f t="shared" si="2"/>
        <v>30</v>
      </c>
      <c r="K9" s="13" t="s">
        <v>87</v>
      </c>
      <c r="M9" s="13"/>
      <c r="N9" s="156">
        <f t="shared" si="3"/>
        <v>0.5882352941176471</v>
      </c>
      <c r="O9">
        <f t="shared" si="4"/>
        <v>73</v>
      </c>
      <c r="Q9" s="155"/>
      <c r="R9" s="155"/>
    </row>
    <row r="10" spans="1:18" s="95" customFormat="1" ht="16.5" customHeight="1">
      <c r="A10" s="53">
        <v>6</v>
      </c>
      <c r="B10" s="103" t="s">
        <v>78</v>
      </c>
      <c r="C10" s="57">
        <f t="shared" si="0"/>
        <v>16</v>
      </c>
      <c r="D10" s="55">
        <v>9</v>
      </c>
      <c r="E10" s="55">
        <v>2</v>
      </c>
      <c r="F10" s="55">
        <v>5</v>
      </c>
      <c r="G10" s="55">
        <v>46</v>
      </c>
      <c r="H10" s="55">
        <v>13</v>
      </c>
      <c r="I10" s="56">
        <f t="shared" si="1"/>
        <v>33</v>
      </c>
      <c r="J10" s="53">
        <f t="shared" si="2"/>
        <v>29</v>
      </c>
      <c r="K10" s="130"/>
      <c r="M10" s="13"/>
      <c r="N10" s="156">
        <f t="shared" si="3"/>
        <v>0.6041666666666666</v>
      </c>
      <c r="O10">
        <f t="shared" si="4"/>
        <v>59</v>
      </c>
      <c r="Q10" s="155"/>
      <c r="R10" s="155"/>
    </row>
    <row r="11" spans="1:18" ht="16.5" customHeight="1">
      <c r="A11" s="53">
        <v>7</v>
      </c>
      <c r="B11" s="103" t="s">
        <v>75</v>
      </c>
      <c r="C11" s="57">
        <f t="shared" si="0"/>
        <v>17</v>
      </c>
      <c r="D11" s="55">
        <v>9</v>
      </c>
      <c r="E11" s="55">
        <v>2</v>
      </c>
      <c r="F11" s="55">
        <v>6</v>
      </c>
      <c r="G11" s="55">
        <v>31</v>
      </c>
      <c r="H11" s="55">
        <v>23</v>
      </c>
      <c r="I11" s="56">
        <f t="shared" si="1"/>
        <v>8</v>
      </c>
      <c r="J11" s="53">
        <f t="shared" si="2"/>
        <v>29</v>
      </c>
      <c r="K11" s="13" t="s">
        <v>160</v>
      </c>
      <c r="L11" s="13"/>
      <c r="M11" s="13"/>
      <c r="N11" s="156">
        <f t="shared" si="3"/>
        <v>0.5686274509803921</v>
      </c>
      <c r="O11">
        <f t="shared" si="4"/>
        <v>54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17</v>
      </c>
      <c r="D12" s="2">
        <v>8</v>
      </c>
      <c r="E12" s="2">
        <v>4</v>
      </c>
      <c r="F12" s="2">
        <v>5</v>
      </c>
      <c r="G12" s="2">
        <v>33</v>
      </c>
      <c r="H12" s="2">
        <v>34</v>
      </c>
      <c r="I12" s="11">
        <f t="shared" si="1"/>
        <v>-1</v>
      </c>
      <c r="J12" s="6">
        <f t="shared" si="2"/>
        <v>28</v>
      </c>
      <c r="K12" s="13" t="s">
        <v>215</v>
      </c>
      <c r="M12" s="13"/>
      <c r="N12" s="156">
        <f t="shared" si="3"/>
        <v>0.5490196078431373</v>
      </c>
      <c r="O12">
        <f t="shared" si="4"/>
        <v>67</v>
      </c>
      <c r="Q12" s="155"/>
      <c r="R12" s="155"/>
    </row>
    <row r="13" spans="1:18" ht="14.25">
      <c r="A13" s="131">
        <v>9</v>
      </c>
      <c r="B13" s="132" t="s">
        <v>18</v>
      </c>
      <c r="C13" s="133">
        <f t="shared" si="0"/>
        <v>16</v>
      </c>
      <c r="D13" s="134">
        <v>7</v>
      </c>
      <c r="E13" s="134">
        <v>2</v>
      </c>
      <c r="F13" s="134">
        <v>7</v>
      </c>
      <c r="G13" s="134">
        <v>35</v>
      </c>
      <c r="H13" s="134">
        <v>41</v>
      </c>
      <c r="I13" s="135">
        <f t="shared" si="1"/>
        <v>-6</v>
      </c>
      <c r="J13" s="131">
        <f t="shared" si="2"/>
        <v>23</v>
      </c>
      <c r="K13" s="13" t="s">
        <v>531</v>
      </c>
      <c r="M13" s="13"/>
      <c r="N13" s="156">
        <f t="shared" si="3"/>
        <v>0.4791666666666667</v>
      </c>
      <c r="O13">
        <f t="shared" si="4"/>
        <v>76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17</v>
      </c>
      <c r="D14" s="55">
        <v>6</v>
      </c>
      <c r="E14" s="55">
        <v>4</v>
      </c>
      <c r="F14" s="55">
        <v>7</v>
      </c>
      <c r="G14" s="55">
        <v>31</v>
      </c>
      <c r="H14" s="55">
        <v>46</v>
      </c>
      <c r="I14" s="56">
        <f t="shared" si="1"/>
        <v>-15</v>
      </c>
      <c r="J14" s="53">
        <f t="shared" si="2"/>
        <v>22</v>
      </c>
      <c r="K14" s="13" t="s">
        <v>219</v>
      </c>
      <c r="M14" s="13"/>
      <c r="N14" s="156">
        <f t="shared" si="3"/>
        <v>0.43137254901960786</v>
      </c>
      <c r="O14">
        <f t="shared" si="4"/>
        <v>77</v>
      </c>
      <c r="Q14" s="155"/>
      <c r="R14" s="155"/>
    </row>
    <row r="15" spans="1:18" ht="16.5" customHeight="1">
      <c r="A15" s="6">
        <v>11</v>
      </c>
      <c r="B15" s="99" t="s">
        <v>12</v>
      </c>
      <c r="C15" s="25">
        <f t="shared" si="0"/>
        <v>17</v>
      </c>
      <c r="D15" s="2">
        <v>6</v>
      </c>
      <c r="E15" s="2">
        <v>3</v>
      </c>
      <c r="F15" s="2">
        <v>8</v>
      </c>
      <c r="G15" s="2">
        <v>34</v>
      </c>
      <c r="H15" s="2">
        <v>27</v>
      </c>
      <c r="I15" s="11">
        <f t="shared" si="1"/>
        <v>7</v>
      </c>
      <c r="J15" s="6">
        <f t="shared" si="2"/>
        <v>21</v>
      </c>
      <c r="K15" s="13" t="s">
        <v>157</v>
      </c>
      <c r="L15" s="13"/>
      <c r="M15" s="13"/>
      <c r="N15" s="156">
        <f t="shared" si="3"/>
        <v>0.4117647058823529</v>
      </c>
      <c r="O15">
        <f t="shared" si="4"/>
        <v>61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0"/>
        <v>17</v>
      </c>
      <c r="D16" s="55">
        <v>4</v>
      </c>
      <c r="E16" s="55">
        <v>3</v>
      </c>
      <c r="F16" s="55">
        <v>10</v>
      </c>
      <c r="G16" s="55">
        <v>20</v>
      </c>
      <c r="H16" s="55">
        <v>40</v>
      </c>
      <c r="I16" s="56">
        <f t="shared" si="1"/>
        <v>-20</v>
      </c>
      <c r="J16" s="53">
        <f t="shared" si="2"/>
        <v>15</v>
      </c>
      <c r="K16" s="13" t="s">
        <v>159</v>
      </c>
      <c r="M16" s="13"/>
      <c r="N16" s="156">
        <f t="shared" si="3"/>
        <v>0.29411764705882354</v>
      </c>
      <c r="O16">
        <f t="shared" si="4"/>
        <v>60</v>
      </c>
      <c r="Q16" s="155"/>
      <c r="R16" s="155"/>
    </row>
    <row r="17" spans="1:18" ht="16.5" customHeight="1">
      <c r="A17" s="53">
        <v>13</v>
      </c>
      <c r="B17" s="103" t="s">
        <v>77</v>
      </c>
      <c r="C17" s="57">
        <f t="shared" si="0"/>
        <v>16</v>
      </c>
      <c r="D17" s="55">
        <v>3</v>
      </c>
      <c r="E17" s="55">
        <v>2</v>
      </c>
      <c r="F17" s="55">
        <v>11</v>
      </c>
      <c r="G17" s="55">
        <v>26</v>
      </c>
      <c r="H17" s="55">
        <v>54</v>
      </c>
      <c r="I17" s="56">
        <f t="shared" si="1"/>
        <v>-28</v>
      </c>
      <c r="J17" s="53">
        <f t="shared" si="2"/>
        <v>11</v>
      </c>
      <c r="K17" s="13" t="s">
        <v>217</v>
      </c>
      <c r="L17" s="13"/>
      <c r="M17" s="13"/>
      <c r="N17" s="156">
        <f t="shared" si="3"/>
        <v>0.22916666666666666</v>
      </c>
      <c r="O17">
        <f t="shared" si="4"/>
        <v>80</v>
      </c>
      <c r="Q17" s="155"/>
      <c r="R17" s="155"/>
    </row>
    <row r="18" spans="1:18" ht="16.5" customHeight="1">
      <c r="A18" s="53">
        <v>14</v>
      </c>
      <c r="B18" s="103" t="s">
        <v>81</v>
      </c>
      <c r="C18" s="57">
        <f t="shared" si="0"/>
        <v>17</v>
      </c>
      <c r="D18" s="55">
        <v>2</v>
      </c>
      <c r="E18" s="55">
        <v>4</v>
      </c>
      <c r="F18" s="55">
        <v>11</v>
      </c>
      <c r="G18" s="55">
        <v>18</v>
      </c>
      <c r="H18" s="55">
        <v>49</v>
      </c>
      <c r="I18" s="56">
        <f t="shared" si="1"/>
        <v>-31</v>
      </c>
      <c r="J18" s="53">
        <f t="shared" si="2"/>
        <v>10</v>
      </c>
      <c r="K18" s="13" t="s">
        <v>217</v>
      </c>
      <c r="L18" s="13"/>
      <c r="M18" s="13"/>
      <c r="N18" s="156">
        <f t="shared" si="3"/>
        <v>0.19607843137254902</v>
      </c>
      <c r="O18">
        <f t="shared" si="4"/>
        <v>67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17</v>
      </c>
      <c r="D19" s="38">
        <v>2</v>
      </c>
      <c r="E19" s="38">
        <v>3</v>
      </c>
      <c r="F19" s="38">
        <v>12</v>
      </c>
      <c r="G19" s="38">
        <v>24</v>
      </c>
      <c r="H19" s="38">
        <v>66</v>
      </c>
      <c r="I19" s="39">
        <f t="shared" si="1"/>
        <v>-42</v>
      </c>
      <c r="J19" s="35">
        <f t="shared" si="2"/>
        <v>9</v>
      </c>
      <c r="K19" s="13" t="s">
        <v>23</v>
      </c>
      <c r="L19" s="13"/>
      <c r="M19" s="13"/>
      <c r="N19" s="156">
        <f t="shared" si="3"/>
        <v>0.17647058823529413</v>
      </c>
      <c r="O19">
        <f t="shared" si="4"/>
        <v>90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17</v>
      </c>
      <c r="D20" s="44">
        <v>1</v>
      </c>
      <c r="E20" s="44">
        <v>0</v>
      </c>
      <c r="F20" s="44">
        <v>16</v>
      </c>
      <c r="G20" s="44">
        <v>16</v>
      </c>
      <c r="H20" s="44">
        <v>63</v>
      </c>
      <c r="I20" s="45">
        <f t="shared" si="1"/>
        <v>-47</v>
      </c>
      <c r="J20" s="41">
        <f t="shared" si="2"/>
        <v>3</v>
      </c>
      <c r="K20" s="13" t="s">
        <v>530</v>
      </c>
      <c r="M20" s="13"/>
      <c r="N20" s="156">
        <f t="shared" si="3"/>
        <v>0.058823529411764705</v>
      </c>
      <c r="O20">
        <f t="shared" si="4"/>
        <v>79</v>
      </c>
      <c r="Q20" s="155"/>
      <c r="R20" s="155"/>
    </row>
    <row r="21" spans="3:10" ht="12.75">
      <c r="C21" s="52">
        <f aca="true" t="shared" si="5" ref="C21:I21">SUM(C$5:C$20)</f>
        <v>268</v>
      </c>
      <c r="D21" s="52">
        <f t="shared" si="5"/>
        <v>117</v>
      </c>
      <c r="E21" s="52">
        <f t="shared" si="5"/>
        <v>34</v>
      </c>
      <c r="F21" s="52">
        <f t="shared" si="5"/>
        <v>117</v>
      </c>
      <c r="G21" s="52">
        <f t="shared" si="5"/>
        <v>558</v>
      </c>
      <c r="H21" s="52">
        <f t="shared" si="5"/>
        <v>558</v>
      </c>
      <c r="I21" s="52">
        <f t="shared" si="5"/>
        <v>0</v>
      </c>
      <c r="J21" s="58">
        <f t="shared" si="2"/>
        <v>385</v>
      </c>
    </row>
    <row r="24" spans="2:3" ht="12.75">
      <c r="B24" t="s">
        <v>33</v>
      </c>
      <c r="C24" s="1">
        <f>G21-'тур 16'!C26</f>
        <v>44</v>
      </c>
    </row>
    <row r="25" spans="2:3" ht="12.75">
      <c r="B25" t="s">
        <v>32</v>
      </c>
      <c r="C25" s="1">
        <f>C24/7</f>
        <v>6.285714285714286</v>
      </c>
    </row>
    <row r="26" spans="2:3" ht="12.75">
      <c r="B26" t="s">
        <v>34</v>
      </c>
      <c r="C26" s="1">
        <f>G21</f>
        <v>558</v>
      </c>
    </row>
    <row r="27" spans="2:3" ht="12.75">
      <c r="B27" t="s">
        <v>32</v>
      </c>
      <c r="C27" s="1">
        <f>C26*2/C21</f>
        <v>4.164179104477612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 t="s">
        <v>159</v>
      </c>
      <c r="N34" s="28" t="s">
        <v>212</v>
      </c>
      <c r="O34" s="83" t="s">
        <v>67</v>
      </c>
      <c r="P34" s="28"/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/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/>
      <c r="D38" s="28"/>
      <c r="E38" s="28"/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 t="s">
        <v>26</v>
      </c>
      <c r="F39" s="28" t="s">
        <v>30</v>
      </c>
      <c r="G39" s="28" t="s">
        <v>25</v>
      </c>
      <c r="H39" s="83"/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 t="s">
        <v>176</v>
      </c>
      <c r="N40" s="28"/>
      <c r="O40" s="28"/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/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/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 t="s">
        <v>38</v>
      </c>
      <c r="E43" s="28"/>
      <c r="F43" s="28"/>
      <c r="G43" s="28"/>
      <c r="H43" s="83"/>
      <c r="I43" s="28"/>
      <c r="J43" s="28"/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/>
      <c r="G46" s="28" t="s">
        <v>86</v>
      </c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/>
      <c r="N47" s="161"/>
      <c r="O47" s="162"/>
      <c r="P47" s="161" t="s">
        <v>157</v>
      </c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M20" sqref="M20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18</v>
      </c>
      <c r="D5" s="32">
        <v>15</v>
      </c>
      <c r="E5" s="32">
        <v>1</v>
      </c>
      <c r="F5" s="32">
        <v>2</v>
      </c>
      <c r="G5" s="32">
        <v>55</v>
      </c>
      <c r="H5" s="32">
        <v>22</v>
      </c>
      <c r="I5" s="33">
        <f aca="true" t="shared" si="1" ref="I5:I20">G5-H5</f>
        <v>33</v>
      </c>
      <c r="J5" s="29">
        <f aca="true" t="shared" si="2" ref="J5:J21">D5*3+E5</f>
        <v>46</v>
      </c>
      <c r="K5" s="13" t="s">
        <v>216</v>
      </c>
      <c r="L5" s="13"/>
      <c r="M5" s="13"/>
      <c r="N5" s="156">
        <f aca="true" t="shared" si="3" ref="N5:N20">J5/(C5*3)</f>
        <v>0.8518518518518519</v>
      </c>
      <c r="O5">
        <f aca="true" t="shared" si="4" ref="O5:O20">G5+H5</f>
        <v>77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18</v>
      </c>
      <c r="D6" s="32">
        <v>15</v>
      </c>
      <c r="E6" s="32">
        <v>0</v>
      </c>
      <c r="F6" s="32">
        <v>3</v>
      </c>
      <c r="G6" s="32">
        <v>63</v>
      </c>
      <c r="H6" s="32">
        <v>19</v>
      </c>
      <c r="I6" s="33">
        <f t="shared" si="1"/>
        <v>44</v>
      </c>
      <c r="J6" s="29">
        <f t="shared" si="2"/>
        <v>45</v>
      </c>
      <c r="K6" s="13" t="s">
        <v>546</v>
      </c>
      <c r="M6" s="13"/>
      <c r="N6" s="156">
        <f t="shared" si="3"/>
        <v>0.8333333333333334</v>
      </c>
      <c r="O6">
        <f t="shared" si="4"/>
        <v>82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18</v>
      </c>
      <c r="D7" s="32">
        <v>13</v>
      </c>
      <c r="E7" s="32">
        <v>0</v>
      </c>
      <c r="F7" s="32">
        <v>5</v>
      </c>
      <c r="G7" s="32">
        <v>68</v>
      </c>
      <c r="H7" s="32">
        <v>23</v>
      </c>
      <c r="I7" s="33">
        <f t="shared" si="1"/>
        <v>45</v>
      </c>
      <c r="J7" s="29">
        <f t="shared" si="2"/>
        <v>39</v>
      </c>
      <c r="K7" s="13" t="s">
        <v>28</v>
      </c>
      <c r="L7" s="13"/>
      <c r="M7" s="13"/>
      <c r="N7" s="156">
        <f t="shared" si="3"/>
        <v>0.7222222222222222</v>
      </c>
      <c r="O7">
        <f t="shared" si="4"/>
        <v>91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17</v>
      </c>
      <c r="D8" s="55">
        <v>12</v>
      </c>
      <c r="E8" s="55">
        <v>1</v>
      </c>
      <c r="F8" s="55">
        <v>4</v>
      </c>
      <c r="G8" s="55">
        <v>34</v>
      </c>
      <c r="H8" s="55">
        <v>16</v>
      </c>
      <c r="I8" s="56">
        <f t="shared" si="1"/>
        <v>18</v>
      </c>
      <c r="J8" s="53">
        <f t="shared" si="2"/>
        <v>37</v>
      </c>
      <c r="K8" s="13" t="s">
        <v>87</v>
      </c>
      <c r="L8" s="13"/>
      <c r="M8" s="13"/>
      <c r="N8" s="156">
        <f t="shared" si="3"/>
        <v>0.7254901960784313</v>
      </c>
      <c r="O8">
        <f t="shared" si="4"/>
        <v>50</v>
      </c>
      <c r="Q8" s="155"/>
      <c r="R8" s="155"/>
    </row>
    <row r="9" spans="1:18" s="95" customFormat="1" ht="16.5" customHeight="1">
      <c r="A9" s="53">
        <v>5</v>
      </c>
      <c r="B9" s="103" t="s">
        <v>78</v>
      </c>
      <c r="C9" s="57">
        <f>SUM(D9:F9)</f>
        <v>17</v>
      </c>
      <c r="D9" s="55">
        <v>10</v>
      </c>
      <c r="E9" s="55">
        <v>2</v>
      </c>
      <c r="F9" s="55">
        <v>5</v>
      </c>
      <c r="G9" s="55">
        <v>47</v>
      </c>
      <c r="H9" s="55">
        <v>13</v>
      </c>
      <c r="I9" s="56">
        <f>G9-H9</f>
        <v>34</v>
      </c>
      <c r="J9" s="53">
        <f>D9*3+E9</f>
        <v>32</v>
      </c>
      <c r="K9" s="130" t="s">
        <v>36</v>
      </c>
      <c r="M9" s="13"/>
      <c r="N9" s="156">
        <f>J9/(C9*3)</f>
        <v>0.6274509803921569</v>
      </c>
      <c r="O9">
        <f>G9+H9</f>
        <v>60</v>
      </c>
      <c r="Q9" s="155"/>
      <c r="R9" s="155"/>
    </row>
    <row r="10" spans="1:18" ht="16.5" customHeight="1">
      <c r="A10" s="53">
        <v>6</v>
      </c>
      <c r="B10" s="103" t="s">
        <v>75</v>
      </c>
      <c r="C10" s="57">
        <f>SUM(D10:F10)</f>
        <v>18</v>
      </c>
      <c r="D10" s="55">
        <v>10</v>
      </c>
      <c r="E10" s="55">
        <v>2</v>
      </c>
      <c r="F10" s="55">
        <v>6</v>
      </c>
      <c r="G10" s="55">
        <v>33</v>
      </c>
      <c r="H10" s="55">
        <v>23</v>
      </c>
      <c r="I10" s="56">
        <f>G10-H10</f>
        <v>10</v>
      </c>
      <c r="J10" s="53">
        <f>D10*3+E10</f>
        <v>32</v>
      </c>
      <c r="K10" s="13" t="s">
        <v>25</v>
      </c>
      <c r="L10" s="13"/>
      <c r="M10" s="13"/>
      <c r="N10" s="156">
        <f>J10/(C10*3)</f>
        <v>0.5925925925925926</v>
      </c>
      <c r="O10">
        <f>G10+H10</f>
        <v>56</v>
      </c>
      <c r="Q10" s="155"/>
      <c r="R10" s="155"/>
    </row>
    <row r="11" spans="1:18" ht="16.5" customHeight="1">
      <c r="A11" s="6">
        <v>7</v>
      </c>
      <c r="B11" s="99" t="s">
        <v>19</v>
      </c>
      <c r="C11" s="25">
        <f>SUM(D11:F11)</f>
        <v>18</v>
      </c>
      <c r="D11" s="2">
        <v>9</v>
      </c>
      <c r="E11" s="2">
        <v>4</v>
      </c>
      <c r="F11" s="2">
        <v>5</v>
      </c>
      <c r="G11" s="2">
        <v>35</v>
      </c>
      <c r="H11" s="2">
        <v>35</v>
      </c>
      <c r="I11" s="11">
        <f>G11-H11</f>
        <v>0</v>
      </c>
      <c r="J11" s="6">
        <f>D11*3+E11</f>
        <v>31</v>
      </c>
      <c r="K11" s="13" t="s">
        <v>38</v>
      </c>
      <c r="M11" s="13"/>
      <c r="N11" s="156">
        <f>J11/(C11*3)</f>
        <v>0.5740740740740741</v>
      </c>
      <c r="O11">
        <f>G11+H11</f>
        <v>70</v>
      </c>
      <c r="Q11" s="155"/>
      <c r="R11" s="155"/>
    </row>
    <row r="12" spans="1:18" ht="16.5" customHeight="1">
      <c r="A12" s="53">
        <v>8</v>
      </c>
      <c r="B12" s="103" t="s">
        <v>70</v>
      </c>
      <c r="C12" s="57">
        <f>SUM(D12:F12)</f>
        <v>18</v>
      </c>
      <c r="D12" s="55">
        <v>9</v>
      </c>
      <c r="E12" s="55">
        <v>3</v>
      </c>
      <c r="F12" s="55">
        <v>6</v>
      </c>
      <c r="G12" s="55">
        <v>46</v>
      </c>
      <c r="H12" s="55">
        <v>30</v>
      </c>
      <c r="I12" s="56">
        <f>G12-H12</f>
        <v>16</v>
      </c>
      <c r="J12" s="53">
        <f>D12*3+E12</f>
        <v>30</v>
      </c>
      <c r="K12" s="13" t="s">
        <v>86</v>
      </c>
      <c r="M12" s="13"/>
      <c r="N12" s="156">
        <f>J12/(C12*3)</f>
        <v>0.5555555555555556</v>
      </c>
      <c r="O12">
        <f>G12+H12</f>
        <v>76</v>
      </c>
      <c r="Q12" s="155"/>
      <c r="R12" s="155"/>
    </row>
    <row r="13" spans="1:18" ht="14.25">
      <c r="A13" s="131">
        <v>9</v>
      </c>
      <c r="B13" s="132" t="s">
        <v>18</v>
      </c>
      <c r="C13" s="133">
        <f t="shared" si="0"/>
        <v>17</v>
      </c>
      <c r="D13" s="134">
        <v>7</v>
      </c>
      <c r="E13" s="134">
        <v>2</v>
      </c>
      <c r="F13" s="134">
        <v>8</v>
      </c>
      <c r="G13" s="134">
        <v>36</v>
      </c>
      <c r="H13" s="134">
        <v>46</v>
      </c>
      <c r="I13" s="135">
        <f t="shared" si="1"/>
        <v>-10</v>
      </c>
      <c r="J13" s="131">
        <f t="shared" si="2"/>
        <v>23</v>
      </c>
      <c r="K13" s="13" t="s">
        <v>23</v>
      </c>
      <c r="M13" s="13"/>
      <c r="N13" s="156">
        <f t="shared" si="3"/>
        <v>0.45098039215686275</v>
      </c>
      <c r="O13">
        <f t="shared" si="4"/>
        <v>82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18</v>
      </c>
      <c r="D14" s="55">
        <v>6</v>
      </c>
      <c r="E14" s="55">
        <v>4</v>
      </c>
      <c r="F14" s="55">
        <v>8</v>
      </c>
      <c r="G14" s="55">
        <v>31</v>
      </c>
      <c r="H14" s="55">
        <v>48</v>
      </c>
      <c r="I14" s="56">
        <f t="shared" si="1"/>
        <v>-17</v>
      </c>
      <c r="J14" s="53">
        <f t="shared" si="2"/>
        <v>22</v>
      </c>
      <c r="K14" s="13" t="s">
        <v>24</v>
      </c>
      <c r="M14" s="13"/>
      <c r="N14" s="156">
        <f t="shared" si="3"/>
        <v>0.4074074074074074</v>
      </c>
      <c r="O14">
        <f t="shared" si="4"/>
        <v>79</v>
      </c>
      <c r="Q14" s="155"/>
      <c r="R14" s="155"/>
    </row>
    <row r="15" spans="1:18" ht="16.5" customHeight="1">
      <c r="A15" s="6">
        <v>11</v>
      </c>
      <c r="B15" s="99" t="s">
        <v>12</v>
      </c>
      <c r="C15" s="25">
        <f t="shared" si="0"/>
        <v>18</v>
      </c>
      <c r="D15" s="2">
        <v>6</v>
      </c>
      <c r="E15" s="2">
        <v>3</v>
      </c>
      <c r="F15" s="2">
        <v>9</v>
      </c>
      <c r="G15" s="2">
        <v>34</v>
      </c>
      <c r="H15" s="2">
        <v>28</v>
      </c>
      <c r="I15" s="11">
        <f t="shared" si="1"/>
        <v>6</v>
      </c>
      <c r="J15" s="6">
        <f t="shared" si="2"/>
        <v>21</v>
      </c>
      <c r="K15" s="13" t="s">
        <v>35</v>
      </c>
      <c r="L15" s="13"/>
      <c r="M15" s="13"/>
      <c r="N15" s="156">
        <f t="shared" si="3"/>
        <v>0.3888888888888889</v>
      </c>
      <c r="O15">
        <f t="shared" si="4"/>
        <v>62</v>
      </c>
      <c r="Q15" s="155"/>
      <c r="R15" s="155"/>
    </row>
    <row r="16" spans="1:18" ht="16.5" customHeight="1">
      <c r="A16" s="53">
        <v>12</v>
      </c>
      <c r="B16" s="103" t="s">
        <v>17</v>
      </c>
      <c r="C16" s="57">
        <f t="shared" si="0"/>
        <v>18</v>
      </c>
      <c r="D16" s="55">
        <v>4</v>
      </c>
      <c r="E16" s="55">
        <v>3</v>
      </c>
      <c r="F16" s="55">
        <v>11</v>
      </c>
      <c r="G16" s="55">
        <v>21</v>
      </c>
      <c r="H16" s="55">
        <v>44</v>
      </c>
      <c r="I16" s="56">
        <f t="shared" si="1"/>
        <v>-23</v>
      </c>
      <c r="J16" s="53">
        <f t="shared" si="2"/>
        <v>15</v>
      </c>
      <c r="K16" s="13" t="s">
        <v>27</v>
      </c>
      <c r="M16" s="13"/>
      <c r="N16" s="156">
        <f t="shared" si="3"/>
        <v>0.2777777777777778</v>
      </c>
      <c r="O16">
        <f t="shared" si="4"/>
        <v>65</v>
      </c>
      <c r="Q16" s="155"/>
      <c r="R16" s="155"/>
    </row>
    <row r="17" spans="1:18" ht="16.5" customHeight="1">
      <c r="A17" s="53">
        <v>13</v>
      </c>
      <c r="B17" s="103" t="s">
        <v>81</v>
      </c>
      <c r="C17" s="57">
        <f>SUM(D17:F17)</f>
        <v>18</v>
      </c>
      <c r="D17" s="55">
        <v>3</v>
      </c>
      <c r="E17" s="55">
        <v>4</v>
      </c>
      <c r="F17" s="55">
        <v>11</v>
      </c>
      <c r="G17" s="55">
        <v>19</v>
      </c>
      <c r="H17" s="55">
        <v>49</v>
      </c>
      <c r="I17" s="56">
        <f>G17-H17</f>
        <v>-30</v>
      </c>
      <c r="J17" s="53">
        <f>D17*3+E17</f>
        <v>13</v>
      </c>
      <c r="K17" s="13" t="s">
        <v>36</v>
      </c>
      <c r="L17" s="13"/>
      <c r="M17" s="13"/>
      <c r="N17" s="156">
        <f>J17/(C17*3)</f>
        <v>0.24074074074074073</v>
      </c>
      <c r="O17">
        <f>G17+H17</f>
        <v>68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>SUM(D18:F18)</f>
        <v>17</v>
      </c>
      <c r="D18" s="55">
        <v>3</v>
      </c>
      <c r="E18" s="55">
        <v>2</v>
      </c>
      <c r="F18" s="55">
        <v>12</v>
      </c>
      <c r="G18" s="55">
        <v>28</v>
      </c>
      <c r="H18" s="55">
        <v>59</v>
      </c>
      <c r="I18" s="56">
        <f>G18-H18</f>
        <v>-31</v>
      </c>
      <c r="J18" s="53">
        <f>D18*3+E18</f>
        <v>11</v>
      </c>
      <c r="K18" s="13" t="s">
        <v>215</v>
      </c>
      <c r="L18" s="13"/>
      <c r="M18" s="13"/>
      <c r="N18" s="156">
        <f>J18/(C18*3)</f>
        <v>0.21568627450980393</v>
      </c>
      <c r="O18">
        <f>G18+H18</f>
        <v>87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18</v>
      </c>
      <c r="D19" s="38">
        <v>2</v>
      </c>
      <c r="E19" s="38">
        <v>3</v>
      </c>
      <c r="F19" s="38">
        <v>13</v>
      </c>
      <c r="G19" s="38">
        <v>26</v>
      </c>
      <c r="H19" s="38">
        <v>73</v>
      </c>
      <c r="I19" s="39">
        <f t="shared" si="1"/>
        <v>-47</v>
      </c>
      <c r="J19" s="35">
        <f t="shared" si="2"/>
        <v>9</v>
      </c>
      <c r="K19" s="13" t="s">
        <v>547</v>
      </c>
      <c r="L19" s="13"/>
      <c r="M19" s="13"/>
      <c r="N19" s="156">
        <f t="shared" si="3"/>
        <v>0.16666666666666666</v>
      </c>
      <c r="O19">
        <f t="shared" si="4"/>
        <v>99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18</v>
      </c>
      <c r="D20" s="44">
        <v>1</v>
      </c>
      <c r="E20" s="44">
        <v>0</v>
      </c>
      <c r="F20" s="44">
        <v>17</v>
      </c>
      <c r="G20" s="44">
        <v>16</v>
      </c>
      <c r="H20" s="44">
        <v>64</v>
      </c>
      <c r="I20" s="45">
        <f t="shared" si="1"/>
        <v>-48</v>
      </c>
      <c r="J20" s="41">
        <f t="shared" si="2"/>
        <v>3</v>
      </c>
      <c r="K20" s="13" t="s">
        <v>35</v>
      </c>
      <c r="M20" s="13"/>
      <c r="N20" s="156">
        <f t="shared" si="3"/>
        <v>0.05555555555555555</v>
      </c>
      <c r="O20">
        <f t="shared" si="4"/>
        <v>80</v>
      </c>
      <c r="Q20" s="155"/>
      <c r="R20" s="155"/>
    </row>
    <row r="21" spans="3:10" ht="12.75">
      <c r="C21" s="52">
        <f aca="true" t="shared" si="5" ref="C21:I21">SUM(C$5:C$20)</f>
        <v>284</v>
      </c>
      <c r="D21" s="52">
        <f t="shared" si="5"/>
        <v>125</v>
      </c>
      <c r="E21" s="52">
        <f t="shared" si="5"/>
        <v>34</v>
      </c>
      <c r="F21" s="52">
        <f t="shared" si="5"/>
        <v>125</v>
      </c>
      <c r="G21" s="52">
        <f t="shared" si="5"/>
        <v>592</v>
      </c>
      <c r="H21" s="52">
        <f t="shared" si="5"/>
        <v>592</v>
      </c>
      <c r="I21" s="52">
        <f t="shared" si="5"/>
        <v>0</v>
      </c>
      <c r="J21" s="58">
        <f t="shared" si="2"/>
        <v>409</v>
      </c>
    </row>
    <row r="24" spans="2:3" ht="12.75">
      <c r="B24" t="s">
        <v>33</v>
      </c>
      <c r="C24" s="1">
        <f>G21-'тур 17'!C26</f>
        <v>34</v>
      </c>
    </row>
    <row r="25" spans="2:3" ht="12.75">
      <c r="B25" t="s">
        <v>32</v>
      </c>
      <c r="C25" s="1">
        <f>C24/8</f>
        <v>4.25</v>
      </c>
    </row>
    <row r="26" spans="2:3" ht="12.75">
      <c r="B26" t="s">
        <v>34</v>
      </c>
      <c r="C26" s="1">
        <f>G21</f>
        <v>592</v>
      </c>
    </row>
    <row r="27" spans="2:3" ht="12.75">
      <c r="B27" t="s">
        <v>32</v>
      </c>
      <c r="C27" s="1">
        <f>C26*2/C21</f>
        <v>4.169014084507042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/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/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/>
      <c r="E39" s="28" t="s">
        <v>26</v>
      </c>
      <c r="F39" s="28" t="s">
        <v>30</v>
      </c>
      <c r="G39" s="28" t="s">
        <v>25</v>
      </c>
      <c r="H39" s="83"/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 t="s">
        <v>176</v>
      </c>
      <c r="N40" s="28"/>
      <c r="O40" s="28" t="s">
        <v>86</v>
      </c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/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 t="s">
        <v>38</v>
      </c>
      <c r="E43" s="28"/>
      <c r="F43" s="28"/>
      <c r="G43" s="28"/>
      <c r="H43" s="83"/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/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/>
      <c r="G46" s="28" t="s">
        <v>86</v>
      </c>
      <c r="H46" s="83" t="s">
        <v>27</v>
      </c>
      <c r="I46" s="28"/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/>
      <c r="P47" s="161" t="s">
        <v>157</v>
      </c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&amp;C&amp;"Arial Cyr,полужирный"Таблица чемпионата ЛДФ
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B28" sqref="B2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19</v>
      </c>
      <c r="D5" s="32">
        <v>16</v>
      </c>
      <c r="E5" s="32">
        <v>1</v>
      </c>
      <c r="F5" s="32">
        <v>2</v>
      </c>
      <c r="G5" s="32">
        <v>57</v>
      </c>
      <c r="H5" s="32">
        <v>23</v>
      </c>
      <c r="I5" s="33">
        <f aca="true" t="shared" si="1" ref="I5:I20">G5-H5</f>
        <v>34</v>
      </c>
      <c r="J5" s="29">
        <f aca="true" t="shared" si="2" ref="J5:J21">D5*3+E5</f>
        <v>49</v>
      </c>
      <c r="K5" s="13" t="s">
        <v>38</v>
      </c>
      <c r="L5" s="13"/>
      <c r="M5" s="13"/>
      <c r="N5" s="156">
        <f aca="true" t="shared" si="3" ref="N5:N20">J5/(C5*3)</f>
        <v>0.8596491228070176</v>
      </c>
      <c r="O5">
        <f aca="true" t="shared" si="4" ref="O5:O20">G5+H5</f>
        <v>80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19</v>
      </c>
      <c r="D6" s="32">
        <v>16</v>
      </c>
      <c r="E6" s="32">
        <v>0</v>
      </c>
      <c r="F6" s="32">
        <v>3</v>
      </c>
      <c r="G6" s="32">
        <v>68</v>
      </c>
      <c r="H6" s="32">
        <v>19</v>
      </c>
      <c r="I6" s="33">
        <f t="shared" si="1"/>
        <v>49</v>
      </c>
      <c r="J6" s="29">
        <f t="shared" si="2"/>
        <v>48</v>
      </c>
      <c r="K6" s="13" t="s">
        <v>37</v>
      </c>
      <c r="M6" s="13"/>
      <c r="N6" s="156">
        <f t="shared" si="3"/>
        <v>0.8421052631578947</v>
      </c>
      <c r="O6">
        <f t="shared" si="4"/>
        <v>87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19</v>
      </c>
      <c r="D7" s="32">
        <v>14</v>
      </c>
      <c r="E7" s="32">
        <v>0</v>
      </c>
      <c r="F7" s="32">
        <v>5</v>
      </c>
      <c r="G7" s="32">
        <v>72</v>
      </c>
      <c r="H7" s="32">
        <v>24</v>
      </c>
      <c r="I7" s="33">
        <f t="shared" si="1"/>
        <v>48</v>
      </c>
      <c r="J7" s="29">
        <f t="shared" si="2"/>
        <v>42</v>
      </c>
      <c r="K7" s="13" t="s">
        <v>28</v>
      </c>
      <c r="L7" s="13"/>
      <c r="M7" s="13"/>
      <c r="N7" s="156">
        <f t="shared" si="3"/>
        <v>0.7368421052631579</v>
      </c>
      <c r="O7">
        <f t="shared" si="4"/>
        <v>96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18</v>
      </c>
      <c r="D8" s="55">
        <v>12</v>
      </c>
      <c r="E8" s="55">
        <v>2</v>
      </c>
      <c r="F8" s="55">
        <v>4</v>
      </c>
      <c r="G8" s="55">
        <v>35</v>
      </c>
      <c r="H8" s="55">
        <v>17</v>
      </c>
      <c r="I8" s="56">
        <f t="shared" si="1"/>
        <v>18</v>
      </c>
      <c r="J8" s="53">
        <f t="shared" si="2"/>
        <v>38</v>
      </c>
      <c r="K8" s="13" t="s">
        <v>26</v>
      </c>
      <c r="L8" s="13"/>
      <c r="M8" s="13"/>
      <c r="N8" s="156">
        <f t="shared" si="3"/>
        <v>0.7037037037037037</v>
      </c>
      <c r="O8">
        <f t="shared" si="4"/>
        <v>52</v>
      </c>
      <c r="Q8" s="155"/>
      <c r="R8" s="155"/>
    </row>
    <row r="9" spans="1:18" s="95" customFormat="1" ht="16.5" customHeight="1">
      <c r="A9" s="53">
        <v>5</v>
      </c>
      <c r="B9" s="103" t="s">
        <v>78</v>
      </c>
      <c r="C9" s="57">
        <f t="shared" si="0"/>
        <v>18</v>
      </c>
      <c r="D9" s="55">
        <v>11</v>
      </c>
      <c r="E9" s="55">
        <v>2</v>
      </c>
      <c r="F9" s="55">
        <v>5</v>
      </c>
      <c r="G9" s="55">
        <v>49</v>
      </c>
      <c r="H9" s="55">
        <v>14</v>
      </c>
      <c r="I9" s="56">
        <f t="shared" si="1"/>
        <v>35</v>
      </c>
      <c r="J9" s="53">
        <f t="shared" si="2"/>
        <v>35</v>
      </c>
      <c r="K9" s="130" t="s">
        <v>38</v>
      </c>
      <c r="M9" s="13"/>
      <c r="N9" s="156">
        <f t="shared" si="3"/>
        <v>0.6481481481481481</v>
      </c>
      <c r="O9">
        <f t="shared" si="4"/>
        <v>63</v>
      </c>
      <c r="Q9" s="155"/>
      <c r="R9" s="155"/>
    </row>
    <row r="10" spans="1:18" ht="16.5" customHeight="1">
      <c r="A10" s="53">
        <v>6</v>
      </c>
      <c r="B10" s="103" t="s">
        <v>75</v>
      </c>
      <c r="C10" s="57">
        <f t="shared" si="0"/>
        <v>19</v>
      </c>
      <c r="D10" s="55">
        <v>11</v>
      </c>
      <c r="E10" s="55">
        <v>2</v>
      </c>
      <c r="F10" s="55">
        <v>6</v>
      </c>
      <c r="G10" s="55">
        <v>38</v>
      </c>
      <c r="H10" s="55">
        <v>25</v>
      </c>
      <c r="I10" s="56">
        <f t="shared" si="1"/>
        <v>13</v>
      </c>
      <c r="J10" s="53">
        <f t="shared" si="2"/>
        <v>35</v>
      </c>
      <c r="K10" s="13" t="s">
        <v>216</v>
      </c>
      <c r="L10" s="13"/>
      <c r="M10" s="13"/>
      <c r="N10" s="156">
        <f t="shared" si="3"/>
        <v>0.6140350877192983</v>
      </c>
      <c r="O10">
        <f t="shared" si="4"/>
        <v>63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>SUM(D11:F11)</f>
        <v>19</v>
      </c>
      <c r="D11" s="55">
        <v>10</v>
      </c>
      <c r="E11" s="55">
        <v>3</v>
      </c>
      <c r="F11" s="55">
        <v>6</v>
      </c>
      <c r="G11" s="55">
        <v>47</v>
      </c>
      <c r="H11" s="55">
        <v>30</v>
      </c>
      <c r="I11" s="56">
        <f>G11-H11</f>
        <v>17</v>
      </c>
      <c r="J11" s="53">
        <f>D11*3+E11</f>
        <v>33</v>
      </c>
      <c r="K11" s="13" t="s">
        <v>36</v>
      </c>
      <c r="M11" s="13"/>
      <c r="N11" s="156">
        <f>J11/(C11*3)</f>
        <v>0.5789473684210527</v>
      </c>
      <c r="O11">
        <f>G11+H11</f>
        <v>77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>SUM(D12:F12)</f>
        <v>19</v>
      </c>
      <c r="D12" s="2">
        <v>9</v>
      </c>
      <c r="E12" s="2">
        <v>4</v>
      </c>
      <c r="F12" s="2">
        <v>6</v>
      </c>
      <c r="G12" s="2">
        <v>35</v>
      </c>
      <c r="H12" s="2">
        <v>40</v>
      </c>
      <c r="I12" s="11">
        <f>G12-H12</f>
        <v>-5</v>
      </c>
      <c r="J12" s="6">
        <f>D12*3+E12</f>
        <v>31</v>
      </c>
      <c r="K12" s="13" t="s">
        <v>39</v>
      </c>
      <c r="M12" s="13"/>
      <c r="N12" s="156">
        <f>J12/(C12*3)</f>
        <v>0.543859649122807</v>
      </c>
      <c r="O12">
        <f>G12+H12</f>
        <v>75</v>
      </c>
      <c r="Q12" s="155"/>
      <c r="R12" s="155"/>
    </row>
    <row r="13" spans="1:18" ht="14.25">
      <c r="A13" s="131">
        <v>9</v>
      </c>
      <c r="B13" s="132" t="s">
        <v>18</v>
      </c>
      <c r="C13" s="133">
        <f t="shared" si="0"/>
        <v>18</v>
      </c>
      <c r="D13" s="134">
        <v>7</v>
      </c>
      <c r="E13" s="134">
        <v>2</v>
      </c>
      <c r="F13" s="134">
        <v>9</v>
      </c>
      <c r="G13" s="134">
        <v>40</v>
      </c>
      <c r="H13" s="134">
        <v>51</v>
      </c>
      <c r="I13" s="135">
        <f t="shared" si="1"/>
        <v>-11</v>
      </c>
      <c r="J13" s="131">
        <f t="shared" si="2"/>
        <v>23</v>
      </c>
      <c r="K13" s="13" t="s">
        <v>586</v>
      </c>
      <c r="M13" s="13"/>
      <c r="N13" s="156">
        <f t="shared" si="3"/>
        <v>0.42592592592592593</v>
      </c>
      <c r="O13">
        <f t="shared" si="4"/>
        <v>91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19</v>
      </c>
      <c r="D14" s="55">
        <v>6</v>
      </c>
      <c r="E14" s="55">
        <v>4</v>
      </c>
      <c r="F14" s="55">
        <v>9</v>
      </c>
      <c r="G14" s="55">
        <v>32</v>
      </c>
      <c r="H14" s="55">
        <v>52</v>
      </c>
      <c r="I14" s="56">
        <f t="shared" si="1"/>
        <v>-20</v>
      </c>
      <c r="J14" s="53">
        <f t="shared" si="2"/>
        <v>22</v>
      </c>
      <c r="K14" s="13" t="s">
        <v>27</v>
      </c>
      <c r="M14" s="13"/>
      <c r="N14" s="156">
        <f t="shared" si="3"/>
        <v>0.38596491228070173</v>
      </c>
      <c r="O14">
        <f t="shared" si="4"/>
        <v>84</v>
      </c>
      <c r="Q14" s="155"/>
      <c r="R14" s="155"/>
    </row>
    <row r="15" spans="1:18" ht="16.5" customHeight="1">
      <c r="A15" s="6">
        <v>11</v>
      </c>
      <c r="B15" s="99" t="s">
        <v>12</v>
      </c>
      <c r="C15" s="25">
        <f t="shared" si="0"/>
        <v>19</v>
      </c>
      <c r="D15" s="2">
        <v>6</v>
      </c>
      <c r="E15" s="2">
        <v>4</v>
      </c>
      <c r="F15" s="2">
        <v>9</v>
      </c>
      <c r="G15" s="2">
        <v>35</v>
      </c>
      <c r="H15" s="2">
        <v>29</v>
      </c>
      <c r="I15" s="11">
        <f t="shared" si="1"/>
        <v>6</v>
      </c>
      <c r="J15" s="6">
        <f t="shared" si="2"/>
        <v>22</v>
      </c>
      <c r="K15" s="13" t="s">
        <v>26</v>
      </c>
      <c r="L15" s="13"/>
      <c r="M15" s="13"/>
      <c r="N15" s="156">
        <f t="shared" si="3"/>
        <v>0.38596491228070173</v>
      </c>
      <c r="O15">
        <f t="shared" si="4"/>
        <v>64</v>
      </c>
      <c r="Q15" s="155"/>
      <c r="R15" s="155"/>
    </row>
    <row r="16" spans="1:18" ht="16.5" customHeight="1">
      <c r="A16" s="53">
        <v>12</v>
      </c>
      <c r="B16" s="103" t="s">
        <v>81</v>
      </c>
      <c r="C16" s="57">
        <f>SUM(D16:F16)</f>
        <v>19</v>
      </c>
      <c r="D16" s="55">
        <v>4</v>
      </c>
      <c r="E16" s="55">
        <v>4</v>
      </c>
      <c r="F16" s="55">
        <v>11</v>
      </c>
      <c r="G16" s="55">
        <v>24</v>
      </c>
      <c r="H16" s="55">
        <v>53</v>
      </c>
      <c r="I16" s="56">
        <f>G16-H16</f>
        <v>-29</v>
      </c>
      <c r="J16" s="53">
        <f>D16*3+E16</f>
        <v>16</v>
      </c>
      <c r="K16" s="13" t="s">
        <v>587</v>
      </c>
      <c r="L16" s="13"/>
      <c r="M16" s="13"/>
      <c r="N16" s="156">
        <f>J16/(C16*3)</f>
        <v>0.2807017543859649</v>
      </c>
      <c r="O16">
        <f>G16+H16</f>
        <v>77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>SUM(D17:F17)</f>
        <v>19</v>
      </c>
      <c r="D17" s="55">
        <v>4</v>
      </c>
      <c r="E17" s="55">
        <v>3</v>
      </c>
      <c r="F17" s="55">
        <v>12</v>
      </c>
      <c r="G17" s="55">
        <v>22</v>
      </c>
      <c r="H17" s="55">
        <v>46</v>
      </c>
      <c r="I17" s="56">
        <f>G17-H17</f>
        <v>-24</v>
      </c>
      <c r="J17" s="53">
        <f>D17*3+E17</f>
        <v>15</v>
      </c>
      <c r="K17" s="13" t="s">
        <v>86</v>
      </c>
      <c r="M17" s="13"/>
      <c r="N17" s="156">
        <f>J17/(C17*3)</f>
        <v>0.2631578947368421</v>
      </c>
      <c r="O17">
        <f>G17+H17</f>
        <v>68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18</v>
      </c>
      <c r="D18" s="55">
        <v>3</v>
      </c>
      <c r="E18" s="55">
        <v>2</v>
      </c>
      <c r="F18" s="55">
        <v>13</v>
      </c>
      <c r="G18" s="55">
        <v>28</v>
      </c>
      <c r="H18" s="55">
        <v>60</v>
      </c>
      <c r="I18" s="56">
        <f t="shared" si="1"/>
        <v>-32</v>
      </c>
      <c r="J18" s="53">
        <f t="shared" si="2"/>
        <v>11</v>
      </c>
      <c r="K18" s="13" t="s">
        <v>35</v>
      </c>
      <c r="L18" s="13"/>
      <c r="M18" s="13"/>
      <c r="N18" s="156">
        <f t="shared" si="3"/>
        <v>0.2037037037037037</v>
      </c>
      <c r="O18">
        <f t="shared" si="4"/>
        <v>88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19</v>
      </c>
      <c r="D19" s="38">
        <v>2</v>
      </c>
      <c r="E19" s="38">
        <v>3</v>
      </c>
      <c r="F19" s="38">
        <v>14</v>
      </c>
      <c r="G19" s="38">
        <v>28</v>
      </c>
      <c r="H19" s="38">
        <v>78</v>
      </c>
      <c r="I19" s="39">
        <f t="shared" si="1"/>
        <v>-50</v>
      </c>
      <c r="J19" s="35">
        <f t="shared" si="2"/>
        <v>9</v>
      </c>
      <c r="K19" s="13" t="s">
        <v>215</v>
      </c>
      <c r="L19" s="13"/>
      <c r="M19" s="13"/>
      <c r="N19" s="156">
        <f t="shared" si="3"/>
        <v>0.15789473684210525</v>
      </c>
      <c r="O19">
        <f t="shared" si="4"/>
        <v>106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19</v>
      </c>
      <c r="D20" s="44">
        <v>1</v>
      </c>
      <c r="E20" s="44">
        <v>0</v>
      </c>
      <c r="F20" s="44">
        <v>18</v>
      </c>
      <c r="G20" s="44">
        <v>17</v>
      </c>
      <c r="H20" s="44">
        <v>66</v>
      </c>
      <c r="I20" s="45">
        <f t="shared" si="1"/>
        <v>-49</v>
      </c>
      <c r="J20" s="41">
        <f t="shared" si="2"/>
        <v>3</v>
      </c>
      <c r="K20" s="13" t="s">
        <v>86</v>
      </c>
      <c r="M20" s="13"/>
      <c r="N20" s="156">
        <f t="shared" si="3"/>
        <v>0.05263157894736842</v>
      </c>
      <c r="O20">
        <f t="shared" si="4"/>
        <v>83</v>
      </c>
      <c r="Q20" s="155"/>
      <c r="R20" s="155"/>
    </row>
    <row r="21" spans="3:10" ht="12.75">
      <c r="C21" s="52">
        <f aca="true" t="shared" si="5" ref="C21:I21">SUM(C$5:C$20)</f>
        <v>300</v>
      </c>
      <c r="D21" s="52">
        <f t="shared" si="5"/>
        <v>132</v>
      </c>
      <c r="E21" s="52">
        <f t="shared" si="5"/>
        <v>36</v>
      </c>
      <c r="F21" s="52">
        <f t="shared" si="5"/>
        <v>132</v>
      </c>
      <c r="G21" s="52">
        <f t="shared" si="5"/>
        <v>627</v>
      </c>
      <c r="H21" s="52">
        <f t="shared" si="5"/>
        <v>627</v>
      </c>
      <c r="I21" s="52">
        <f t="shared" si="5"/>
        <v>0</v>
      </c>
      <c r="J21" s="58">
        <f t="shared" si="2"/>
        <v>432</v>
      </c>
    </row>
    <row r="24" spans="2:3" ht="12.75">
      <c r="B24" t="s">
        <v>33</v>
      </c>
      <c r="C24" s="1">
        <f>G21-'тур 18'!C26</f>
        <v>35</v>
      </c>
    </row>
    <row r="25" spans="2:3" ht="12.75">
      <c r="B25" t="s">
        <v>32</v>
      </c>
      <c r="C25" s="1">
        <f>C24/8</f>
        <v>4.375</v>
      </c>
    </row>
    <row r="26" spans="2:3" ht="12.75">
      <c r="B26" t="s">
        <v>34</v>
      </c>
      <c r="C26" s="1">
        <f>G21</f>
        <v>627</v>
      </c>
    </row>
    <row r="27" spans="2:3" ht="12.75">
      <c r="B27" t="s">
        <v>32</v>
      </c>
      <c r="C27" s="1">
        <f>C26*2/C21</f>
        <v>4.18</v>
      </c>
    </row>
    <row r="28" ht="12.75">
      <c r="B28" t="s">
        <v>592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/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/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/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 t="s">
        <v>176</v>
      </c>
      <c r="N40" s="28"/>
      <c r="O40" s="28" t="s">
        <v>86</v>
      </c>
      <c r="P40" s="28"/>
      <c r="Q40" s="83"/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 t="s">
        <v>38</v>
      </c>
      <c r="E43" s="28"/>
      <c r="F43" s="28"/>
      <c r="G43" s="28"/>
      <c r="H43" s="83"/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 t="s">
        <v>26</v>
      </c>
      <c r="I45" s="28"/>
      <c r="J45" s="28"/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/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/>
      <c r="P47" s="161" t="s">
        <v>157</v>
      </c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9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47">
        <v>1</v>
      </c>
      <c r="B5" s="98" t="s">
        <v>18</v>
      </c>
      <c r="C5" s="96">
        <f aca="true" t="shared" si="0" ref="C5:C20">SUM(D5:F5)</f>
        <v>2</v>
      </c>
      <c r="D5" s="50">
        <v>2</v>
      </c>
      <c r="E5" s="50">
        <v>0</v>
      </c>
      <c r="F5" s="50">
        <v>0</v>
      </c>
      <c r="G5" s="50">
        <v>9</v>
      </c>
      <c r="H5" s="50">
        <v>2</v>
      </c>
      <c r="I5" s="51">
        <f aca="true" t="shared" si="1" ref="I5:I20">G5-H5</f>
        <v>7</v>
      </c>
      <c r="J5" s="47">
        <f aca="true" t="shared" si="2" ref="J5:J21">D5*3+E5</f>
        <v>6</v>
      </c>
      <c r="K5" s="13" t="s">
        <v>37</v>
      </c>
    </row>
    <row r="6" spans="1:11" ht="16.5" customHeight="1">
      <c r="A6" s="29">
        <v>2</v>
      </c>
      <c r="B6" s="100" t="s">
        <v>79</v>
      </c>
      <c r="C6" s="34">
        <f t="shared" si="0"/>
        <v>2</v>
      </c>
      <c r="D6" s="32">
        <v>2</v>
      </c>
      <c r="E6" s="32">
        <v>0</v>
      </c>
      <c r="F6" s="32">
        <v>0</v>
      </c>
      <c r="G6" s="32">
        <v>7</v>
      </c>
      <c r="H6" s="32">
        <v>1</v>
      </c>
      <c r="I6" s="33">
        <f t="shared" si="1"/>
        <v>6</v>
      </c>
      <c r="J6" s="29">
        <f t="shared" si="2"/>
        <v>6</v>
      </c>
      <c r="K6" s="13" t="s">
        <v>29</v>
      </c>
    </row>
    <row r="7" spans="1:11" ht="16.5" customHeight="1">
      <c r="A7" s="29">
        <v>3</v>
      </c>
      <c r="B7" s="100" t="s">
        <v>76</v>
      </c>
      <c r="C7" s="34">
        <f t="shared" si="0"/>
        <v>2</v>
      </c>
      <c r="D7" s="32">
        <v>2</v>
      </c>
      <c r="E7" s="32">
        <v>0</v>
      </c>
      <c r="F7" s="32">
        <v>0</v>
      </c>
      <c r="G7" s="32">
        <v>6</v>
      </c>
      <c r="H7" s="32">
        <v>2</v>
      </c>
      <c r="I7" s="33">
        <f t="shared" si="1"/>
        <v>4</v>
      </c>
      <c r="J7" s="29">
        <f t="shared" si="2"/>
        <v>6</v>
      </c>
      <c r="K7" s="13" t="s">
        <v>28</v>
      </c>
    </row>
    <row r="8" spans="1:11" ht="16.5" customHeight="1">
      <c r="A8" s="6">
        <v>4</v>
      </c>
      <c r="B8" s="99" t="s">
        <v>80</v>
      </c>
      <c r="C8" s="25">
        <f t="shared" si="0"/>
        <v>2</v>
      </c>
      <c r="D8" s="2">
        <v>2</v>
      </c>
      <c r="E8" s="2">
        <v>0</v>
      </c>
      <c r="F8" s="2">
        <v>0</v>
      </c>
      <c r="G8" s="2">
        <v>6</v>
      </c>
      <c r="H8" s="2">
        <v>2</v>
      </c>
      <c r="I8" s="11">
        <f t="shared" si="1"/>
        <v>4</v>
      </c>
      <c r="J8" s="6">
        <f t="shared" si="2"/>
        <v>6</v>
      </c>
      <c r="K8" s="13" t="s">
        <v>28</v>
      </c>
    </row>
    <row r="9" spans="1:11" ht="16.5" customHeight="1">
      <c r="A9" s="6">
        <v>5</v>
      </c>
      <c r="B9" s="99" t="s">
        <v>19</v>
      </c>
      <c r="C9" s="25">
        <f t="shared" si="0"/>
        <v>2</v>
      </c>
      <c r="D9" s="2">
        <v>1</v>
      </c>
      <c r="E9" s="2">
        <v>0</v>
      </c>
      <c r="F9" s="2">
        <v>1</v>
      </c>
      <c r="G9" s="2">
        <v>7</v>
      </c>
      <c r="H9" s="2">
        <v>4</v>
      </c>
      <c r="I9" s="11">
        <f t="shared" si="1"/>
        <v>3</v>
      </c>
      <c r="J9" s="6">
        <f t="shared" si="2"/>
        <v>3</v>
      </c>
      <c r="K9" s="13" t="s">
        <v>37</v>
      </c>
    </row>
    <row r="10" spans="1:11" ht="16.5" customHeight="1">
      <c r="A10" s="53">
        <v>6</v>
      </c>
      <c r="B10" s="103" t="s">
        <v>78</v>
      </c>
      <c r="C10" s="57">
        <f t="shared" si="0"/>
        <v>2</v>
      </c>
      <c r="D10" s="55">
        <v>1</v>
      </c>
      <c r="E10" s="55">
        <v>0</v>
      </c>
      <c r="F10" s="55">
        <v>1</v>
      </c>
      <c r="G10" s="55">
        <v>4</v>
      </c>
      <c r="H10" s="55">
        <v>2</v>
      </c>
      <c r="I10" s="56">
        <f t="shared" si="1"/>
        <v>2</v>
      </c>
      <c r="J10" s="53">
        <f t="shared" si="2"/>
        <v>3</v>
      </c>
      <c r="K10" s="13" t="s">
        <v>24</v>
      </c>
    </row>
    <row r="11" spans="1:11" ht="16.5" customHeight="1">
      <c r="A11" s="53">
        <v>7</v>
      </c>
      <c r="B11" s="103" t="s">
        <v>14</v>
      </c>
      <c r="C11" s="57">
        <f t="shared" si="0"/>
        <v>2</v>
      </c>
      <c r="D11" s="55">
        <v>1</v>
      </c>
      <c r="E11" s="55">
        <v>0</v>
      </c>
      <c r="F11" s="55">
        <v>1</v>
      </c>
      <c r="G11" s="55">
        <v>5</v>
      </c>
      <c r="H11" s="55">
        <v>4</v>
      </c>
      <c r="I11" s="56">
        <f t="shared" si="1"/>
        <v>1</v>
      </c>
      <c r="J11" s="53">
        <f t="shared" si="2"/>
        <v>3</v>
      </c>
      <c r="K11" s="13" t="s">
        <v>67</v>
      </c>
    </row>
    <row r="12" spans="1:11" ht="16.5" customHeight="1">
      <c r="A12" s="53">
        <v>8</v>
      </c>
      <c r="B12" s="103" t="s">
        <v>11</v>
      </c>
      <c r="C12" s="57">
        <f t="shared" si="0"/>
        <v>2</v>
      </c>
      <c r="D12" s="55">
        <v>1</v>
      </c>
      <c r="E12" s="55">
        <v>0</v>
      </c>
      <c r="F12" s="55">
        <v>1</v>
      </c>
      <c r="G12" s="55">
        <v>3</v>
      </c>
      <c r="H12" s="55">
        <v>2</v>
      </c>
      <c r="I12" s="56">
        <f t="shared" si="1"/>
        <v>1</v>
      </c>
      <c r="J12" s="53">
        <f t="shared" si="2"/>
        <v>3</v>
      </c>
      <c r="K12" s="13" t="s">
        <v>25</v>
      </c>
    </row>
    <row r="13" spans="1:11" ht="16.5" customHeight="1">
      <c r="A13" s="53">
        <v>9</v>
      </c>
      <c r="B13" s="103" t="s">
        <v>77</v>
      </c>
      <c r="C13" s="57">
        <f t="shared" si="0"/>
        <v>2</v>
      </c>
      <c r="D13" s="55">
        <v>1</v>
      </c>
      <c r="E13" s="55">
        <v>0</v>
      </c>
      <c r="F13" s="55">
        <v>1</v>
      </c>
      <c r="G13" s="55">
        <v>5</v>
      </c>
      <c r="H13" s="55">
        <v>6</v>
      </c>
      <c r="I13" s="56">
        <f t="shared" si="1"/>
        <v>-1</v>
      </c>
      <c r="J13" s="53">
        <f t="shared" si="2"/>
        <v>3</v>
      </c>
      <c r="K13" s="13" t="s">
        <v>39</v>
      </c>
    </row>
    <row r="14" spans="1:11" ht="16.5" customHeight="1">
      <c r="A14" s="6">
        <v>10</v>
      </c>
      <c r="B14" s="99" t="s">
        <v>13</v>
      </c>
      <c r="C14" s="25">
        <f t="shared" si="0"/>
        <v>2</v>
      </c>
      <c r="D14" s="2">
        <v>1</v>
      </c>
      <c r="E14" s="2">
        <v>0</v>
      </c>
      <c r="F14" s="2">
        <v>1</v>
      </c>
      <c r="G14" s="2">
        <v>4</v>
      </c>
      <c r="H14" s="2">
        <v>6</v>
      </c>
      <c r="I14" s="11">
        <f t="shared" si="1"/>
        <v>-2</v>
      </c>
      <c r="J14" s="6">
        <f t="shared" si="2"/>
        <v>3</v>
      </c>
      <c r="K14" s="13" t="s">
        <v>27</v>
      </c>
    </row>
    <row r="15" spans="1:11" ht="16.5" customHeight="1">
      <c r="A15" s="53">
        <v>11</v>
      </c>
      <c r="B15" s="103" t="s">
        <v>75</v>
      </c>
      <c r="C15" s="57">
        <f t="shared" si="0"/>
        <v>2</v>
      </c>
      <c r="D15" s="55">
        <v>1</v>
      </c>
      <c r="E15" s="55">
        <v>0</v>
      </c>
      <c r="F15" s="55">
        <v>1</v>
      </c>
      <c r="G15" s="55">
        <v>1</v>
      </c>
      <c r="H15" s="55">
        <v>4</v>
      </c>
      <c r="I15" s="56">
        <f t="shared" si="1"/>
        <v>-3</v>
      </c>
      <c r="J15" s="53">
        <f t="shared" si="2"/>
        <v>3</v>
      </c>
      <c r="K15" s="13" t="s">
        <v>36</v>
      </c>
    </row>
    <row r="16" spans="1:11" ht="16.5" customHeight="1">
      <c r="A16" s="6">
        <v>12</v>
      </c>
      <c r="B16" s="99" t="s">
        <v>70</v>
      </c>
      <c r="C16" s="25">
        <f t="shared" si="0"/>
        <v>2</v>
      </c>
      <c r="D16" s="2">
        <v>0</v>
      </c>
      <c r="E16" s="2">
        <v>1</v>
      </c>
      <c r="F16" s="2">
        <v>1</v>
      </c>
      <c r="G16" s="2">
        <v>3</v>
      </c>
      <c r="H16" s="2">
        <v>5</v>
      </c>
      <c r="I16" s="11">
        <f t="shared" si="1"/>
        <v>-2</v>
      </c>
      <c r="J16" s="6">
        <f t="shared" si="2"/>
        <v>1</v>
      </c>
      <c r="K16" s="13" t="s">
        <v>66</v>
      </c>
    </row>
    <row r="17" spans="1:11" ht="16.5" customHeight="1">
      <c r="A17" s="6">
        <v>13</v>
      </c>
      <c r="B17" s="99" t="s">
        <v>17</v>
      </c>
      <c r="C17" s="25">
        <f t="shared" si="0"/>
        <v>2</v>
      </c>
      <c r="D17" s="2">
        <v>0</v>
      </c>
      <c r="E17" s="2">
        <v>1</v>
      </c>
      <c r="F17" s="2">
        <v>1</v>
      </c>
      <c r="G17" s="2">
        <v>1</v>
      </c>
      <c r="H17" s="2">
        <v>5</v>
      </c>
      <c r="I17" s="11">
        <f t="shared" si="1"/>
        <v>-4</v>
      </c>
      <c r="J17" s="6">
        <f t="shared" si="2"/>
        <v>1</v>
      </c>
      <c r="K17" s="13" t="s">
        <v>30</v>
      </c>
    </row>
    <row r="18" spans="1:11" ht="16.5" customHeight="1">
      <c r="A18" s="6">
        <v>14</v>
      </c>
      <c r="B18" s="99" t="s">
        <v>12</v>
      </c>
      <c r="C18" s="25">
        <f t="shared" si="0"/>
        <v>2</v>
      </c>
      <c r="D18" s="2">
        <v>0</v>
      </c>
      <c r="E18" s="2">
        <v>0</v>
      </c>
      <c r="F18" s="2">
        <v>2</v>
      </c>
      <c r="G18" s="2">
        <v>1</v>
      </c>
      <c r="H18" s="2">
        <v>4</v>
      </c>
      <c r="I18" s="11">
        <f t="shared" si="1"/>
        <v>-3</v>
      </c>
      <c r="J18" s="6">
        <f t="shared" si="2"/>
        <v>0</v>
      </c>
      <c r="K18" s="13" t="s">
        <v>35</v>
      </c>
    </row>
    <row r="19" spans="1:11" ht="16.5" customHeight="1">
      <c r="A19" s="35">
        <v>15</v>
      </c>
      <c r="B19" s="101" t="s">
        <v>81</v>
      </c>
      <c r="C19" s="40">
        <f t="shared" si="0"/>
        <v>2</v>
      </c>
      <c r="D19" s="38">
        <v>0</v>
      </c>
      <c r="E19" s="38">
        <v>0</v>
      </c>
      <c r="F19" s="38">
        <v>2</v>
      </c>
      <c r="G19" s="38">
        <v>2</v>
      </c>
      <c r="H19" s="38">
        <v>8</v>
      </c>
      <c r="I19" s="39">
        <f t="shared" si="1"/>
        <v>-6</v>
      </c>
      <c r="J19" s="35">
        <f t="shared" si="2"/>
        <v>0</v>
      </c>
      <c r="K19" s="13" t="s">
        <v>39</v>
      </c>
    </row>
    <row r="20" spans="1:11" ht="16.5" customHeight="1" thickBot="1">
      <c r="A20" s="41">
        <v>16</v>
      </c>
      <c r="B20" s="102" t="s">
        <v>82</v>
      </c>
      <c r="C20" s="46">
        <f t="shared" si="0"/>
        <v>2</v>
      </c>
      <c r="D20" s="44">
        <v>0</v>
      </c>
      <c r="E20" s="44">
        <v>0</v>
      </c>
      <c r="F20" s="44">
        <v>2</v>
      </c>
      <c r="G20" s="44">
        <v>2</v>
      </c>
      <c r="H20" s="44">
        <v>9</v>
      </c>
      <c r="I20" s="45">
        <f t="shared" si="1"/>
        <v>-7</v>
      </c>
      <c r="J20" s="41">
        <f t="shared" si="2"/>
        <v>0</v>
      </c>
      <c r="K20" s="13" t="s">
        <v>27</v>
      </c>
    </row>
    <row r="21" spans="3:10" ht="12.75">
      <c r="C21" s="52">
        <f aca="true" t="shared" si="3" ref="C21:I21">SUM(C5:C20)</f>
        <v>32</v>
      </c>
      <c r="D21" s="52">
        <f t="shared" si="3"/>
        <v>15</v>
      </c>
      <c r="E21" s="52">
        <f t="shared" si="3"/>
        <v>2</v>
      </c>
      <c r="F21" s="52">
        <f t="shared" si="3"/>
        <v>15</v>
      </c>
      <c r="G21" s="52">
        <f t="shared" si="3"/>
        <v>66</v>
      </c>
      <c r="H21" s="52">
        <f t="shared" si="3"/>
        <v>66</v>
      </c>
      <c r="I21" s="52">
        <f t="shared" si="3"/>
        <v>0</v>
      </c>
      <c r="J21" s="58">
        <f t="shared" si="2"/>
        <v>47</v>
      </c>
    </row>
    <row r="24" spans="2:3" ht="12.75">
      <c r="B24" t="s">
        <v>33</v>
      </c>
      <c r="C24" s="1">
        <f>G21-'тур 1'!C26</f>
        <v>33</v>
      </c>
    </row>
    <row r="25" spans="2:3" ht="12.75">
      <c r="B25" t="s">
        <v>32</v>
      </c>
      <c r="C25" s="1">
        <f>C24/8</f>
        <v>4.125</v>
      </c>
    </row>
    <row r="26" spans="2:3" ht="12.75">
      <c r="B26" t="s">
        <v>34</v>
      </c>
      <c r="C26" s="1">
        <f>G21</f>
        <v>66</v>
      </c>
    </row>
    <row r="27" spans="2:3" ht="12.75">
      <c r="B27" t="s">
        <v>32</v>
      </c>
      <c r="C27" s="1">
        <f>C26*2/C21</f>
        <v>4.125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/>
      <c r="H33" s="83"/>
      <c r="I33" s="28"/>
      <c r="J33" s="28"/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/>
      <c r="I34" s="28"/>
      <c r="J34" s="28"/>
      <c r="K34" s="83"/>
      <c r="L34" s="83"/>
      <c r="M34" s="28"/>
      <c r="N34" s="28"/>
      <c r="O34" s="83" t="s">
        <v>67</v>
      </c>
      <c r="P34" s="28"/>
      <c r="Q34" s="28"/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/>
      <c r="N35" s="28"/>
      <c r="O35" s="83"/>
      <c r="P35" s="28" t="s">
        <v>22</v>
      </c>
      <c r="Q35" s="28"/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/>
      <c r="G36" s="27"/>
      <c r="H36" s="83"/>
      <c r="I36" s="28" t="s">
        <v>27</v>
      </c>
      <c r="J36" s="28"/>
      <c r="K36" s="28"/>
      <c r="L36" s="83"/>
      <c r="M36" s="28"/>
      <c r="N36" s="28"/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/>
      <c r="E37" s="83"/>
      <c r="F37" s="83"/>
      <c r="G37" s="83"/>
      <c r="H37" s="27"/>
      <c r="I37" s="83"/>
      <c r="J37" s="83"/>
      <c r="K37" s="83"/>
      <c r="L37" s="83"/>
      <c r="M37" s="83"/>
      <c r="N37" s="83" t="s">
        <v>38</v>
      </c>
      <c r="O37" s="83"/>
      <c r="P37" s="83"/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/>
      <c r="M38" s="28" t="s">
        <v>38</v>
      </c>
      <c r="N38" s="28"/>
      <c r="O38" s="28"/>
      <c r="P38" s="28"/>
      <c r="Q38" s="28"/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/>
      <c r="Q39" s="28"/>
      <c r="R39" s="28"/>
    </row>
    <row r="40" spans="1:18" ht="14.25">
      <c r="A40" s="53">
        <v>9</v>
      </c>
      <c r="B40" s="54" t="s">
        <v>70</v>
      </c>
      <c r="C40" s="84"/>
      <c r="D40" s="28"/>
      <c r="E40" s="28"/>
      <c r="F40" s="28"/>
      <c r="G40" s="28"/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/>
      <c r="D41" s="83"/>
      <c r="E41" s="83"/>
      <c r="F41" s="83"/>
      <c r="G41" s="83" t="s">
        <v>31</v>
      </c>
      <c r="H41" s="83"/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/>
      <c r="E42" s="28"/>
      <c r="F42" s="28"/>
      <c r="G42" s="28"/>
      <c r="H42" s="83"/>
      <c r="I42" s="28"/>
      <c r="J42" s="28"/>
      <c r="K42" s="28" t="s">
        <v>67</v>
      </c>
      <c r="L42" s="83"/>
      <c r="M42" s="27"/>
      <c r="N42" s="28"/>
      <c r="O42" s="28"/>
      <c r="P42" s="28"/>
      <c r="Q42" s="28"/>
      <c r="R42" s="28"/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/>
      <c r="N43" s="27"/>
      <c r="O43" s="28"/>
      <c r="P43" s="28"/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/>
      <c r="L44" s="83" t="s">
        <v>37</v>
      </c>
      <c r="M44" s="28"/>
      <c r="N44" s="28"/>
      <c r="O44" s="27"/>
      <c r="P44" s="28"/>
      <c r="Q44" s="28"/>
      <c r="R44" s="28"/>
    </row>
    <row r="45" spans="1:18" ht="14.25">
      <c r="A45" s="53">
        <v>14</v>
      </c>
      <c r="B45" s="54" t="s">
        <v>12</v>
      </c>
      <c r="C45" s="84"/>
      <c r="D45" s="83"/>
      <c r="E45" s="28"/>
      <c r="F45" s="28"/>
      <c r="G45" s="28"/>
      <c r="H45" s="83"/>
      <c r="I45" s="28"/>
      <c r="J45" s="28"/>
      <c r="K45" s="28"/>
      <c r="L45" s="83"/>
      <c r="M45" s="28"/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/>
      <c r="L46" s="83"/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/>
      <c r="H47" s="83"/>
      <c r="I47" s="28"/>
      <c r="J47" s="28"/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7">
      <selection activeCell="R17" sqref="R17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20</v>
      </c>
      <c r="D5" s="32">
        <v>17</v>
      </c>
      <c r="E5" s="32">
        <v>1</v>
      </c>
      <c r="F5" s="32">
        <v>2</v>
      </c>
      <c r="G5" s="32">
        <v>59</v>
      </c>
      <c r="H5" s="32">
        <v>24</v>
      </c>
      <c r="I5" s="33">
        <f aca="true" t="shared" si="1" ref="I5:I20">G5-H5</f>
        <v>35</v>
      </c>
      <c r="J5" s="29">
        <f aca="true" t="shared" si="2" ref="J5:J21">D5*3+E5</f>
        <v>52</v>
      </c>
      <c r="K5" s="13" t="s">
        <v>38</v>
      </c>
      <c r="L5" s="13"/>
      <c r="M5" s="13"/>
      <c r="N5" s="156">
        <f aca="true" t="shared" si="3" ref="N5:N20">J5/(C5*3)</f>
        <v>0.8666666666666667</v>
      </c>
      <c r="O5">
        <f aca="true" t="shared" si="4" ref="O5:O20">G5+H5</f>
        <v>83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20</v>
      </c>
      <c r="D6" s="32">
        <v>17</v>
      </c>
      <c r="E6" s="32">
        <v>0</v>
      </c>
      <c r="F6" s="32">
        <v>3</v>
      </c>
      <c r="G6" s="32">
        <v>69</v>
      </c>
      <c r="H6" s="32">
        <v>19</v>
      </c>
      <c r="I6" s="33">
        <f t="shared" si="1"/>
        <v>50</v>
      </c>
      <c r="J6" s="29">
        <f t="shared" si="2"/>
        <v>51</v>
      </c>
      <c r="K6" s="13" t="s">
        <v>36</v>
      </c>
      <c r="M6" s="13"/>
      <c r="N6" s="156">
        <f t="shared" si="3"/>
        <v>0.85</v>
      </c>
      <c r="O6">
        <f t="shared" si="4"/>
        <v>88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20</v>
      </c>
      <c r="D7" s="32">
        <v>15</v>
      </c>
      <c r="E7" s="32">
        <v>0</v>
      </c>
      <c r="F7" s="32">
        <v>5</v>
      </c>
      <c r="G7" s="32">
        <v>79</v>
      </c>
      <c r="H7" s="32">
        <v>25</v>
      </c>
      <c r="I7" s="33">
        <f t="shared" si="1"/>
        <v>54</v>
      </c>
      <c r="J7" s="29">
        <f t="shared" si="2"/>
        <v>45</v>
      </c>
      <c r="K7" s="13" t="s">
        <v>179</v>
      </c>
      <c r="L7" s="13"/>
      <c r="M7" s="13"/>
      <c r="N7" s="156">
        <f t="shared" si="3"/>
        <v>0.75</v>
      </c>
      <c r="O7">
        <f t="shared" si="4"/>
        <v>104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19</v>
      </c>
      <c r="D8" s="55">
        <v>12</v>
      </c>
      <c r="E8" s="55">
        <v>2</v>
      </c>
      <c r="F8" s="55">
        <v>5</v>
      </c>
      <c r="G8" s="55">
        <v>35</v>
      </c>
      <c r="H8" s="55">
        <v>18</v>
      </c>
      <c r="I8" s="56">
        <f t="shared" si="1"/>
        <v>17</v>
      </c>
      <c r="J8" s="53">
        <f t="shared" si="2"/>
        <v>38</v>
      </c>
      <c r="K8" s="13" t="s">
        <v>35</v>
      </c>
      <c r="L8" s="13"/>
      <c r="M8" s="13"/>
      <c r="N8" s="156">
        <f t="shared" si="3"/>
        <v>0.6666666666666666</v>
      </c>
      <c r="O8">
        <f t="shared" si="4"/>
        <v>53</v>
      </c>
      <c r="Q8" s="155"/>
      <c r="R8" s="155"/>
    </row>
    <row r="9" spans="1:18" ht="16.5" customHeight="1">
      <c r="A9" s="53">
        <v>5</v>
      </c>
      <c r="B9" s="103" t="s">
        <v>75</v>
      </c>
      <c r="C9" s="57">
        <f>SUM(D9:F9)</f>
        <v>20</v>
      </c>
      <c r="D9" s="55">
        <v>12</v>
      </c>
      <c r="E9" s="55">
        <v>2</v>
      </c>
      <c r="F9" s="55">
        <v>6</v>
      </c>
      <c r="G9" s="55">
        <v>43</v>
      </c>
      <c r="H9" s="55">
        <v>25</v>
      </c>
      <c r="I9" s="56">
        <f>G9-H9</f>
        <v>18</v>
      </c>
      <c r="J9" s="53">
        <f>D9*3+E9</f>
        <v>38</v>
      </c>
      <c r="K9" s="13" t="s">
        <v>37</v>
      </c>
      <c r="L9" s="13"/>
      <c r="M9" s="13"/>
      <c r="N9" s="156">
        <f>J9/(C9*3)</f>
        <v>0.6333333333333333</v>
      </c>
      <c r="O9">
        <f>G9+H9</f>
        <v>68</v>
      </c>
      <c r="Q9" s="155"/>
      <c r="R9" s="155"/>
    </row>
    <row r="10" spans="1:18" s="95" customFormat="1" ht="16.5" customHeight="1">
      <c r="A10" s="53">
        <v>6</v>
      </c>
      <c r="B10" s="103" t="s">
        <v>78</v>
      </c>
      <c r="C10" s="57">
        <f>SUM(D10:F10)</f>
        <v>19</v>
      </c>
      <c r="D10" s="55">
        <v>11</v>
      </c>
      <c r="E10" s="55">
        <v>3</v>
      </c>
      <c r="F10" s="55">
        <v>5</v>
      </c>
      <c r="G10" s="55">
        <v>50</v>
      </c>
      <c r="H10" s="55">
        <v>15</v>
      </c>
      <c r="I10" s="56">
        <f>G10-H10</f>
        <v>35</v>
      </c>
      <c r="J10" s="53">
        <f>D10*3+E10</f>
        <v>36</v>
      </c>
      <c r="K10" s="130" t="s">
        <v>26</v>
      </c>
      <c r="M10" s="13"/>
      <c r="N10" s="156">
        <f>J10/(C10*3)</f>
        <v>0.631578947368421</v>
      </c>
      <c r="O10">
        <f>G10+H10</f>
        <v>65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 t="shared" si="0"/>
        <v>20</v>
      </c>
      <c r="D11" s="55">
        <v>11</v>
      </c>
      <c r="E11" s="55">
        <v>3</v>
      </c>
      <c r="F11" s="55">
        <v>6</v>
      </c>
      <c r="G11" s="55">
        <v>53</v>
      </c>
      <c r="H11" s="55">
        <v>32</v>
      </c>
      <c r="I11" s="56">
        <f t="shared" si="1"/>
        <v>21</v>
      </c>
      <c r="J11" s="53">
        <f t="shared" si="2"/>
        <v>36</v>
      </c>
      <c r="K11" s="13" t="s">
        <v>590</v>
      </c>
      <c r="M11" s="13"/>
      <c r="N11" s="156">
        <f t="shared" si="3"/>
        <v>0.6</v>
      </c>
      <c r="O11">
        <f t="shared" si="4"/>
        <v>85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20</v>
      </c>
      <c r="D12" s="2">
        <v>9</v>
      </c>
      <c r="E12" s="2">
        <v>4</v>
      </c>
      <c r="F12" s="2">
        <v>7</v>
      </c>
      <c r="G12" s="2">
        <v>35</v>
      </c>
      <c r="H12" s="2">
        <v>45</v>
      </c>
      <c r="I12" s="11">
        <f t="shared" si="1"/>
        <v>-10</v>
      </c>
      <c r="J12" s="6">
        <f t="shared" si="2"/>
        <v>31</v>
      </c>
      <c r="K12" s="13" t="s">
        <v>39</v>
      </c>
      <c r="M12" s="13"/>
      <c r="N12" s="156">
        <f t="shared" si="3"/>
        <v>0.5166666666666667</v>
      </c>
      <c r="O12">
        <f t="shared" si="4"/>
        <v>80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>SUM(D13:F13)</f>
        <v>20</v>
      </c>
      <c r="D13" s="2">
        <v>7</v>
      </c>
      <c r="E13" s="2">
        <v>4</v>
      </c>
      <c r="F13" s="2">
        <v>9</v>
      </c>
      <c r="G13" s="2">
        <v>38</v>
      </c>
      <c r="H13" s="2">
        <v>30</v>
      </c>
      <c r="I13" s="11">
        <f>G13-H13</f>
        <v>8</v>
      </c>
      <c r="J13" s="6">
        <f>D13*3+E13</f>
        <v>25</v>
      </c>
      <c r="K13" s="13" t="s">
        <v>22</v>
      </c>
      <c r="L13" s="13"/>
      <c r="M13" s="13"/>
      <c r="N13" s="156">
        <f>J13/(C13*3)</f>
        <v>0.4166666666666667</v>
      </c>
      <c r="O13">
        <f>G13+H13</f>
        <v>68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20</v>
      </c>
      <c r="D14" s="55">
        <v>6</v>
      </c>
      <c r="E14" s="55">
        <v>5</v>
      </c>
      <c r="F14" s="55">
        <v>9</v>
      </c>
      <c r="G14" s="55">
        <v>33</v>
      </c>
      <c r="H14" s="55">
        <v>53</v>
      </c>
      <c r="I14" s="56">
        <f t="shared" si="1"/>
        <v>-20</v>
      </c>
      <c r="J14" s="53">
        <f t="shared" si="2"/>
        <v>23</v>
      </c>
      <c r="K14" s="13" t="s">
        <v>26</v>
      </c>
      <c r="M14" s="13"/>
      <c r="N14" s="156">
        <f t="shared" si="3"/>
        <v>0.38333333333333336</v>
      </c>
      <c r="O14">
        <f t="shared" si="4"/>
        <v>86</v>
      </c>
      <c r="Q14" s="155"/>
      <c r="R14" s="155"/>
    </row>
    <row r="15" spans="1:18" ht="14.25">
      <c r="A15" s="131">
        <v>11</v>
      </c>
      <c r="B15" s="132" t="s">
        <v>18</v>
      </c>
      <c r="C15" s="133">
        <f>SUM(D15:F15)</f>
        <v>19</v>
      </c>
      <c r="D15" s="134">
        <v>7</v>
      </c>
      <c r="E15" s="134">
        <v>2</v>
      </c>
      <c r="F15" s="134">
        <v>10</v>
      </c>
      <c r="G15" s="134">
        <v>41</v>
      </c>
      <c r="H15" s="134">
        <v>53</v>
      </c>
      <c r="I15" s="135">
        <f>G15-H15</f>
        <v>-12</v>
      </c>
      <c r="J15" s="131">
        <f>D15*3+E15</f>
        <v>23</v>
      </c>
      <c r="K15" s="13" t="s">
        <v>86</v>
      </c>
      <c r="M15" s="13"/>
      <c r="N15" s="156">
        <f>J15/(C15*3)</f>
        <v>0.40350877192982454</v>
      </c>
      <c r="O15">
        <f>G15+H15</f>
        <v>94</v>
      </c>
      <c r="Q15" s="155"/>
      <c r="R15" s="155"/>
    </row>
    <row r="16" spans="1:18" ht="16.5" customHeight="1">
      <c r="A16" s="53">
        <v>12</v>
      </c>
      <c r="B16" s="103" t="s">
        <v>81</v>
      </c>
      <c r="C16" s="57">
        <f t="shared" si="0"/>
        <v>20</v>
      </c>
      <c r="D16" s="55">
        <v>5</v>
      </c>
      <c r="E16" s="55">
        <v>4</v>
      </c>
      <c r="F16" s="55">
        <v>11</v>
      </c>
      <c r="G16" s="55">
        <v>25</v>
      </c>
      <c r="H16" s="55">
        <v>53</v>
      </c>
      <c r="I16" s="56">
        <f t="shared" si="1"/>
        <v>-28</v>
      </c>
      <c r="J16" s="53">
        <f t="shared" si="2"/>
        <v>19</v>
      </c>
      <c r="K16" s="13" t="s">
        <v>36</v>
      </c>
      <c r="L16" s="13"/>
      <c r="M16" s="13"/>
      <c r="N16" s="156">
        <f t="shared" si="3"/>
        <v>0.31666666666666665</v>
      </c>
      <c r="O16">
        <f t="shared" si="4"/>
        <v>78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20</v>
      </c>
      <c r="D17" s="55">
        <v>4</v>
      </c>
      <c r="E17" s="55">
        <v>3</v>
      </c>
      <c r="F17" s="55">
        <v>13</v>
      </c>
      <c r="G17" s="55">
        <v>23</v>
      </c>
      <c r="H17" s="55">
        <v>49</v>
      </c>
      <c r="I17" s="56">
        <f t="shared" si="1"/>
        <v>-26</v>
      </c>
      <c r="J17" s="53">
        <f t="shared" si="2"/>
        <v>15</v>
      </c>
      <c r="K17" s="13" t="s">
        <v>157</v>
      </c>
      <c r="M17" s="13"/>
      <c r="N17" s="156">
        <f t="shared" si="3"/>
        <v>0.25</v>
      </c>
      <c r="O17">
        <f t="shared" si="4"/>
        <v>72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19</v>
      </c>
      <c r="D18" s="55">
        <v>3</v>
      </c>
      <c r="E18" s="55">
        <v>2</v>
      </c>
      <c r="F18" s="55">
        <v>14</v>
      </c>
      <c r="G18" s="55">
        <v>28</v>
      </c>
      <c r="H18" s="55">
        <v>61</v>
      </c>
      <c r="I18" s="56">
        <f t="shared" si="1"/>
        <v>-33</v>
      </c>
      <c r="J18" s="53">
        <f t="shared" si="2"/>
        <v>11</v>
      </c>
      <c r="K18" s="13" t="s">
        <v>35</v>
      </c>
      <c r="L18" s="13"/>
      <c r="M18" s="13"/>
      <c r="N18" s="156">
        <f t="shared" si="3"/>
        <v>0.19298245614035087</v>
      </c>
      <c r="O18">
        <f t="shared" si="4"/>
        <v>89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20</v>
      </c>
      <c r="D19" s="38">
        <v>2</v>
      </c>
      <c r="E19" s="38">
        <v>3</v>
      </c>
      <c r="F19" s="38">
        <v>15</v>
      </c>
      <c r="G19" s="38">
        <v>29</v>
      </c>
      <c r="H19" s="38">
        <v>85</v>
      </c>
      <c r="I19" s="39">
        <f t="shared" si="1"/>
        <v>-56</v>
      </c>
      <c r="J19" s="35">
        <f t="shared" si="2"/>
        <v>9</v>
      </c>
      <c r="K19" s="13" t="s">
        <v>178</v>
      </c>
      <c r="L19" s="13"/>
      <c r="M19" s="13"/>
      <c r="N19" s="156">
        <f t="shared" si="3"/>
        <v>0.15</v>
      </c>
      <c r="O19">
        <f t="shared" si="4"/>
        <v>114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20</v>
      </c>
      <c r="D20" s="44">
        <v>1</v>
      </c>
      <c r="E20" s="44">
        <v>0</v>
      </c>
      <c r="F20" s="44">
        <v>19</v>
      </c>
      <c r="G20" s="44">
        <v>19</v>
      </c>
      <c r="H20" s="44">
        <v>72</v>
      </c>
      <c r="I20" s="45">
        <f t="shared" si="1"/>
        <v>-53</v>
      </c>
      <c r="J20" s="41">
        <f t="shared" si="2"/>
        <v>3</v>
      </c>
      <c r="K20" s="13" t="s">
        <v>591</v>
      </c>
      <c r="M20" s="13"/>
      <c r="N20" s="156">
        <f t="shared" si="3"/>
        <v>0.05</v>
      </c>
      <c r="O20">
        <f t="shared" si="4"/>
        <v>91</v>
      </c>
      <c r="Q20" s="155"/>
      <c r="R20" s="155"/>
    </row>
    <row r="21" spans="3:10" ht="12.75">
      <c r="C21" s="52">
        <f aca="true" t="shared" si="5" ref="C21:I21">SUM(C$5:C$20)</f>
        <v>316</v>
      </c>
      <c r="D21" s="52">
        <f t="shared" si="5"/>
        <v>139</v>
      </c>
      <c r="E21" s="52">
        <f t="shared" si="5"/>
        <v>38</v>
      </c>
      <c r="F21" s="52">
        <f t="shared" si="5"/>
        <v>139</v>
      </c>
      <c r="G21" s="52">
        <f t="shared" si="5"/>
        <v>659</v>
      </c>
      <c r="H21" s="52">
        <f t="shared" si="5"/>
        <v>659</v>
      </c>
      <c r="I21" s="52">
        <f t="shared" si="5"/>
        <v>0</v>
      </c>
      <c r="J21" s="58">
        <f t="shared" si="2"/>
        <v>455</v>
      </c>
    </row>
    <row r="24" spans="2:3" ht="12.75">
      <c r="B24" t="s">
        <v>33</v>
      </c>
      <c r="C24" s="1">
        <f>G21-'тур 19'!C26</f>
        <v>32</v>
      </c>
    </row>
    <row r="25" spans="2:3" ht="12.75">
      <c r="B25" t="s">
        <v>32</v>
      </c>
      <c r="C25" s="1">
        <f>C24/8</f>
        <v>4</v>
      </c>
    </row>
    <row r="26" spans="2:3" ht="12.75">
      <c r="B26" t="s">
        <v>34</v>
      </c>
      <c r="C26" s="1">
        <f>G21</f>
        <v>659</v>
      </c>
    </row>
    <row r="27" spans="2:3" ht="12.75">
      <c r="B27" t="s">
        <v>32</v>
      </c>
      <c r="C27" s="1">
        <f>C26*2/C21</f>
        <v>4.170886075949367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/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/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/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/>
      <c r="J37" s="83" t="s">
        <v>36</v>
      </c>
      <c r="K37" s="83"/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/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/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/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 t="s">
        <v>38</v>
      </c>
      <c r="E43" s="28"/>
      <c r="F43" s="28"/>
      <c r="G43" s="28" t="s">
        <v>179</v>
      </c>
      <c r="H43" s="83"/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/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/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F22" sqref="F21:I22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21</v>
      </c>
      <c r="D5" s="32">
        <v>18</v>
      </c>
      <c r="E5" s="32">
        <v>1</v>
      </c>
      <c r="F5" s="32">
        <v>2</v>
      </c>
      <c r="G5" s="32">
        <v>62</v>
      </c>
      <c r="H5" s="32">
        <v>25</v>
      </c>
      <c r="I5" s="33">
        <f aca="true" t="shared" si="1" ref="I5:I20">G5-H5</f>
        <v>37</v>
      </c>
      <c r="J5" s="29">
        <f aca="true" t="shared" si="2" ref="J5:J21">D5*3+E5</f>
        <v>55</v>
      </c>
      <c r="K5" s="13" t="s">
        <v>22</v>
      </c>
      <c r="L5" s="13"/>
      <c r="M5" s="13"/>
      <c r="N5" s="156">
        <f aca="true" t="shared" si="3" ref="N5:N20">J5/(C5*3)</f>
        <v>0.873015873015873</v>
      </c>
      <c r="O5">
        <f aca="true" t="shared" si="4" ref="O5:O20">G5+H5</f>
        <v>87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21</v>
      </c>
      <c r="D6" s="32">
        <v>18</v>
      </c>
      <c r="E6" s="32">
        <v>0</v>
      </c>
      <c r="F6" s="32">
        <v>3</v>
      </c>
      <c r="G6" s="32">
        <v>71</v>
      </c>
      <c r="H6" s="32">
        <v>19</v>
      </c>
      <c r="I6" s="33">
        <f t="shared" si="1"/>
        <v>52</v>
      </c>
      <c r="J6" s="29">
        <f t="shared" si="2"/>
        <v>54</v>
      </c>
      <c r="K6" s="13" t="s">
        <v>25</v>
      </c>
      <c r="M6" s="13"/>
      <c r="N6" s="156">
        <f t="shared" si="3"/>
        <v>0.8571428571428571</v>
      </c>
      <c r="O6">
        <f t="shared" si="4"/>
        <v>90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21</v>
      </c>
      <c r="D7" s="32">
        <v>15</v>
      </c>
      <c r="E7" s="32">
        <v>0</v>
      </c>
      <c r="F7" s="32">
        <v>6</v>
      </c>
      <c r="G7" s="32">
        <v>79</v>
      </c>
      <c r="H7" s="32">
        <v>28</v>
      </c>
      <c r="I7" s="33">
        <f t="shared" si="1"/>
        <v>51</v>
      </c>
      <c r="J7" s="29">
        <f t="shared" si="2"/>
        <v>45</v>
      </c>
      <c r="K7" s="13" t="s">
        <v>177</v>
      </c>
      <c r="L7" s="13"/>
      <c r="M7" s="13"/>
      <c r="N7" s="156">
        <f t="shared" si="3"/>
        <v>0.7142857142857143</v>
      </c>
      <c r="O7">
        <f t="shared" si="4"/>
        <v>107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 t="shared" si="0"/>
        <v>20</v>
      </c>
      <c r="D8" s="55">
        <v>13</v>
      </c>
      <c r="E8" s="55">
        <v>2</v>
      </c>
      <c r="F8" s="55">
        <v>5</v>
      </c>
      <c r="G8" s="55">
        <v>40</v>
      </c>
      <c r="H8" s="55">
        <v>18</v>
      </c>
      <c r="I8" s="56">
        <f t="shared" si="1"/>
        <v>22</v>
      </c>
      <c r="J8" s="53">
        <f t="shared" si="2"/>
        <v>41</v>
      </c>
      <c r="K8" s="13" t="s">
        <v>37</v>
      </c>
      <c r="L8" s="13"/>
      <c r="M8" s="13"/>
      <c r="N8" s="156">
        <f t="shared" si="3"/>
        <v>0.6833333333333333</v>
      </c>
      <c r="O8">
        <f t="shared" si="4"/>
        <v>58</v>
      </c>
      <c r="Q8" s="155"/>
      <c r="R8" s="155"/>
    </row>
    <row r="9" spans="1:18" ht="16.5" customHeight="1">
      <c r="A9" s="53">
        <v>5</v>
      </c>
      <c r="B9" s="103" t="s">
        <v>75</v>
      </c>
      <c r="C9" s="57">
        <f t="shared" si="0"/>
        <v>21</v>
      </c>
      <c r="D9" s="55">
        <v>13</v>
      </c>
      <c r="E9" s="55">
        <v>2</v>
      </c>
      <c r="F9" s="55">
        <v>6</v>
      </c>
      <c r="G9" s="55">
        <v>45</v>
      </c>
      <c r="H9" s="55">
        <v>25</v>
      </c>
      <c r="I9" s="56">
        <f t="shared" si="1"/>
        <v>20</v>
      </c>
      <c r="J9" s="53">
        <f t="shared" si="2"/>
        <v>41</v>
      </c>
      <c r="K9" s="13" t="s">
        <v>25</v>
      </c>
      <c r="L9" s="13"/>
      <c r="M9" s="13"/>
      <c r="N9" s="156">
        <f t="shared" si="3"/>
        <v>0.6507936507936508</v>
      </c>
      <c r="O9">
        <f t="shared" si="4"/>
        <v>70</v>
      </c>
      <c r="Q9" s="155"/>
      <c r="R9" s="155"/>
    </row>
    <row r="10" spans="1:18" s="95" customFormat="1" ht="16.5" customHeight="1">
      <c r="A10" s="53">
        <v>6</v>
      </c>
      <c r="B10" s="103" t="s">
        <v>78</v>
      </c>
      <c r="C10" s="57">
        <f t="shared" si="0"/>
        <v>20</v>
      </c>
      <c r="D10" s="55">
        <v>12</v>
      </c>
      <c r="E10" s="55">
        <v>3</v>
      </c>
      <c r="F10" s="55">
        <v>5</v>
      </c>
      <c r="G10" s="55">
        <v>55</v>
      </c>
      <c r="H10" s="55">
        <v>17</v>
      </c>
      <c r="I10" s="56">
        <f t="shared" si="1"/>
        <v>38</v>
      </c>
      <c r="J10" s="53">
        <f t="shared" si="2"/>
        <v>39</v>
      </c>
      <c r="K10" s="130" t="s">
        <v>216</v>
      </c>
      <c r="M10" s="13"/>
      <c r="N10" s="156">
        <f t="shared" si="3"/>
        <v>0.65</v>
      </c>
      <c r="O10">
        <f t="shared" si="4"/>
        <v>72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 t="shared" si="0"/>
        <v>21</v>
      </c>
      <c r="D11" s="55">
        <v>12</v>
      </c>
      <c r="E11" s="55">
        <v>3</v>
      </c>
      <c r="F11" s="55">
        <v>6</v>
      </c>
      <c r="G11" s="55">
        <v>58</v>
      </c>
      <c r="H11" s="55">
        <v>33</v>
      </c>
      <c r="I11" s="56">
        <f t="shared" si="1"/>
        <v>25</v>
      </c>
      <c r="J11" s="53">
        <f t="shared" si="2"/>
        <v>39</v>
      </c>
      <c r="K11" s="13" t="s">
        <v>87</v>
      </c>
      <c r="M11" s="13"/>
      <c r="N11" s="156">
        <f t="shared" si="3"/>
        <v>0.6190476190476191</v>
      </c>
      <c r="O11">
        <f t="shared" si="4"/>
        <v>91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21</v>
      </c>
      <c r="D12" s="2">
        <v>10</v>
      </c>
      <c r="E12" s="2">
        <v>4</v>
      </c>
      <c r="F12" s="2">
        <v>7</v>
      </c>
      <c r="G12" s="2">
        <v>38</v>
      </c>
      <c r="H12" s="2">
        <v>45</v>
      </c>
      <c r="I12" s="11">
        <f t="shared" si="1"/>
        <v>-7</v>
      </c>
      <c r="J12" s="6">
        <f t="shared" si="2"/>
        <v>34</v>
      </c>
      <c r="K12" s="13" t="s">
        <v>176</v>
      </c>
      <c r="M12" s="13"/>
      <c r="N12" s="156">
        <f t="shared" si="3"/>
        <v>0.5396825396825397</v>
      </c>
      <c r="O12">
        <f t="shared" si="4"/>
        <v>83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21</v>
      </c>
      <c r="D13" s="2">
        <v>7</v>
      </c>
      <c r="E13" s="2">
        <v>5</v>
      </c>
      <c r="F13" s="2">
        <v>9</v>
      </c>
      <c r="G13" s="2">
        <v>38</v>
      </c>
      <c r="H13" s="2">
        <v>30</v>
      </c>
      <c r="I13" s="11">
        <f t="shared" si="1"/>
        <v>8</v>
      </c>
      <c r="J13" s="6">
        <f t="shared" si="2"/>
        <v>26</v>
      </c>
      <c r="K13" s="13" t="s">
        <v>220</v>
      </c>
      <c r="L13" s="13"/>
      <c r="M13" s="13"/>
      <c r="N13" s="156">
        <f t="shared" si="3"/>
        <v>0.4126984126984127</v>
      </c>
      <c r="O13">
        <f t="shared" si="4"/>
        <v>68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21</v>
      </c>
      <c r="D14" s="55">
        <v>6</v>
      </c>
      <c r="E14" s="55">
        <v>6</v>
      </c>
      <c r="F14" s="55">
        <v>9</v>
      </c>
      <c r="G14" s="55">
        <v>33</v>
      </c>
      <c r="H14" s="55">
        <v>53</v>
      </c>
      <c r="I14" s="56">
        <f t="shared" si="1"/>
        <v>-20</v>
      </c>
      <c r="J14" s="53">
        <f t="shared" si="2"/>
        <v>24</v>
      </c>
      <c r="K14" s="13" t="s">
        <v>220</v>
      </c>
      <c r="M14" s="13"/>
      <c r="N14" s="156">
        <f t="shared" si="3"/>
        <v>0.38095238095238093</v>
      </c>
      <c r="O14">
        <f t="shared" si="4"/>
        <v>86</v>
      </c>
      <c r="Q14" s="155"/>
      <c r="R14" s="155"/>
    </row>
    <row r="15" spans="1:18" ht="14.25">
      <c r="A15" s="131">
        <v>11</v>
      </c>
      <c r="B15" s="132" t="s">
        <v>18</v>
      </c>
      <c r="C15" s="133">
        <f t="shared" si="0"/>
        <v>20</v>
      </c>
      <c r="D15" s="134">
        <v>7</v>
      </c>
      <c r="E15" s="134">
        <v>2</v>
      </c>
      <c r="F15" s="134">
        <v>11</v>
      </c>
      <c r="G15" s="134">
        <v>42</v>
      </c>
      <c r="H15" s="134">
        <v>58</v>
      </c>
      <c r="I15" s="135">
        <f t="shared" si="1"/>
        <v>-16</v>
      </c>
      <c r="J15" s="131">
        <f t="shared" si="2"/>
        <v>23</v>
      </c>
      <c r="K15" s="13" t="s">
        <v>23</v>
      </c>
      <c r="M15" s="13"/>
      <c r="N15" s="156">
        <f t="shared" si="3"/>
        <v>0.38333333333333336</v>
      </c>
      <c r="O15">
        <f t="shared" si="4"/>
        <v>100</v>
      </c>
      <c r="Q15" s="155"/>
      <c r="R15" s="155"/>
    </row>
    <row r="16" spans="1:18" ht="16.5" customHeight="1">
      <c r="A16" s="53">
        <v>12</v>
      </c>
      <c r="B16" s="103" t="s">
        <v>81</v>
      </c>
      <c r="C16" s="57">
        <f t="shared" si="0"/>
        <v>21</v>
      </c>
      <c r="D16" s="55">
        <v>5</v>
      </c>
      <c r="E16" s="55">
        <v>4</v>
      </c>
      <c r="F16" s="55">
        <v>12</v>
      </c>
      <c r="G16" s="55">
        <v>26</v>
      </c>
      <c r="H16" s="55">
        <v>56</v>
      </c>
      <c r="I16" s="56">
        <f t="shared" si="1"/>
        <v>-30</v>
      </c>
      <c r="J16" s="53">
        <f t="shared" si="2"/>
        <v>19</v>
      </c>
      <c r="K16" s="13" t="s">
        <v>157</v>
      </c>
      <c r="L16" s="13"/>
      <c r="M16" s="13"/>
      <c r="N16" s="156">
        <f t="shared" si="3"/>
        <v>0.30158730158730157</v>
      </c>
      <c r="O16">
        <f t="shared" si="4"/>
        <v>82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21</v>
      </c>
      <c r="D17" s="55">
        <v>4</v>
      </c>
      <c r="E17" s="55">
        <v>3</v>
      </c>
      <c r="F17" s="55">
        <v>14</v>
      </c>
      <c r="G17" s="55">
        <v>23</v>
      </c>
      <c r="H17" s="55">
        <v>54</v>
      </c>
      <c r="I17" s="56">
        <f t="shared" si="1"/>
        <v>-31</v>
      </c>
      <c r="J17" s="53">
        <f t="shared" si="2"/>
        <v>15</v>
      </c>
      <c r="K17" s="13" t="s">
        <v>39</v>
      </c>
      <c r="M17" s="13"/>
      <c r="N17" s="156">
        <f t="shared" si="3"/>
        <v>0.23809523809523808</v>
      </c>
      <c r="O17">
        <f t="shared" si="4"/>
        <v>77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20</v>
      </c>
      <c r="D18" s="55">
        <v>3</v>
      </c>
      <c r="E18" s="55">
        <v>2</v>
      </c>
      <c r="F18" s="55">
        <v>15</v>
      </c>
      <c r="G18" s="55">
        <v>28</v>
      </c>
      <c r="H18" s="55">
        <v>63</v>
      </c>
      <c r="I18" s="56">
        <f t="shared" si="1"/>
        <v>-35</v>
      </c>
      <c r="J18" s="53">
        <f t="shared" si="2"/>
        <v>11</v>
      </c>
      <c r="K18" s="13" t="s">
        <v>24</v>
      </c>
      <c r="L18" s="13"/>
      <c r="M18" s="13"/>
      <c r="N18" s="156">
        <f t="shared" si="3"/>
        <v>0.18333333333333332</v>
      </c>
      <c r="O18">
        <f t="shared" si="4"/>
        <v>91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21</v>
      </c>
      <c r="D19" s="38">
        <v>2</v>
      </c>
      <c r="E19" s="38">
        <v>3</v>
      </c>
      <c r="F19" s="38">
        <v>16</v>
      </c>
      <c r="G19" s="38">
        <v>31</v>
      </c>
      <c r="H19" s="38">
        <v>90</v>
      </c>
      <c r="I19" s="39">
        <f t="shared" si="1"/>
        <v>-59</v>
      </c>
      <c r="J19" s="35">
        <f t="shared" si="2"/>
        <v>9</v>
      </c>
      <c r="K19" s="13" t="s">
        <v>215</v>
      </c>
      <c r="L19" s="13"/>
      <c r="M19" s="13"/>
      <c r="N19" s="156">
        <f t="shared" si="3"/>
        <v>0.14285714285714285</v>
      </c>
      <c r="O19">
        <f t="shared" si="4"/>
        <v>121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21</v>
      </c>
      <c r="D20" s="44">
        <v>1</v>
      </c>
      <c r="E20" s="44">
        <v>0</v>
      </c>
      <c r="F20" s="44">
        <v>20</v>
      </c>
      <c r="G20" s="44">
        <v>19</v>
      </c>
      <c r="H20" s="44">
        <v>74</v>
      </c>
      <c r="I20" s="45">
        <f t="shared" si="1"/>
        <v>-55</v>
      </c>
      <c r="J20" s="41">
        <f t="shared" si="2"/>
        <v>3</v>
      </c>
      <c r="K20" s="13" t="s">
        <v>24</v>
      </c>
      <c r="M20" s="13"/>
      <c r="N20" s="156">
        <f t="shared" si="3"/>
        <v>0.047619047619047616</v>
      </c>
      <c r="O20">
        <f t="shared" si="4"/>
        <v>93</v>
      </c>
      <c r="Q20" s="155"/>
      <c r="R20" s="155"/>
    </row>
    <row r="21" spans="3:10" ht="12.75">
      <c r="C21" s="52">
        <f aca="true" t="shared" si="5" ref="C21:I21">SUM(C$5:C$20)</f>
        <v>332</v>
      </c>
      <c r="D21" s="52">
        <f t="shared" si="5"/>
        <v>146</v>
      </c>
      <c r="E21" s="52">
        <f t="shared" si="5"/>
        <v>40</v>
      </c>
      <c r="F21" s="52">
        <f t="shared" si="5"/>
        <v>146</v>
      </c>
      <c r="G21" s="52">
        <f t="shared" si="5"/>
        <v>688</v>
      </c>
      <c r="H21" s="52">
        <f t="shared" si="5"/>
        <v>688</v>
      </c>
      <c r="I21" s="52">
        <f t="shared" si="5"/>
        <v>0</v>
      </c>
      <c r="J21" s="58">
        <f t="shared" si="2"/>
        <v>478</v>
      </c>
    </row>
    <row r="24" spans="2:3" ht="12.75">
      <c r="B24" t="s">
        <v>33</v>
      </c>
      <c r="C24" s="1">
        <f>G21-'тур 20'!C26</f>
        <v>29</v>
      </c>
    </row>
    <row r="25" spans="2:3" ht="12.75">
      <c r="B25" t="s">
        <v>32</v>
      </c>
      <c r="C25" s="1">
        <f>C24/8</f>
        <v>3.625</v>
      </c>
    </row>
    <row r="26" spans="2:3" ht="12.75">
      <c r="B26" t="s">
        <v>34</v>
      </c>
      <c r="C26" s="1">
        <f>G21</f>
        <v>688</v>
      </c>
    </row>
    <row r="27" spans="2:3" ht="12.75">
      <c r="B27" t="s">
        <v>32</v>
      </c>
      <c r="C27" s="1">
        <f>C26*2/C21</f>
        <v>4.144578313253012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/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/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/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/>
      <c r="J37" s="83" t="s">
        <v>36</v>
      </c>
      <c r="K37" s="83"/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/>
      <c r="L39" s="83"/>
      <c r="M39" s="28"/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/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/>
      <c r="D43" s="83" t="s">
        <v>38</v>
      </c>
      <c r="E43" s="28"/>
      <c r="F43" s="28"/>
      <c r="G43" s="28" t="s">
        <v>179</v>
      </c>
      <c r="H43" s="83"/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 t="s">
        <v>176</v>
      </c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/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7">
      <selection activeCell="B29" sqref="B29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22</v>
      </c>
      <c r="D5" s="32">
        <v>19</v>
      </c>
      <c r="E5" s="32">
        <v>1</v>
      </c>
      <c r="F5" s="32">
        <v>2</v>
      </c>
      <c r="G5" s="32">
        <v>63</v>
      </c>
      <c r="H5" s="32">
        <v>25</v>
      </c>
      <c r="I5" s="33">
        <f aca="true" t="shared" si="1" ref="I5:I20">G5-H5</f>
        <v>38</v>
      </c>
      <c r="J5" s="29">
        <f aca="true" t="shared" si="2" ref="J5:J21">D5*3+E5</f>
        <v>58</v>
      </c>
      <c r="K5" s="13" t="s">
        <v>36</v>
      </c>
      <c r="L5" s="165"/>
      <c r="M5" s="165"/>
      <c r="N5" s="156">
        <f aca="true" t="shared" si="3" ref="N5:N20">J5/(C5*3)</f>
        <v>0.8787878787878788</v>
      </c>
      <c r="O5">
        <f aca="true" t="shared" si="4" ref="O5:O20">G5+H5</f>
        <v>88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22</v>
      </c>
      <c r="D6" s="32">
        <v>19</v>
      </c>
      <c r="E6" s="32">
        <v>0</v>
      </c>
      <c r="F6" s="32">
        <v>3</v>
      </c>
      <c r="G6" s="32">
        <v>74</v>
      </c>
      <c r="H6" s="32">
        <v>19</v>
      </c>
      <c r="I6" s="33">
        <f t="shared" si="1"/>
        <v>55</v>
      </c>
      <c r="J6" s="29">
        <f t="shared" si="2"/>
        <v>57</v>
      </c>
      <c r="K6" s="13" t="s">
        <v>176</v>
      </c>
      <c r="L6" s="1"/>
      <c r="M6" s="165"/>
      <c r="N6" s="156">
        <f t="shared" si="3"/>
        <v>0.8636363636363636</v>
      </c>
      <c r="O6">
        <f t="shared" si="4"/>
        <v>93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22</v>
      </c>
      <c r="D7" s="32">
        <v>16</v>
      </c>
      <c r="E7" s="32">
        <v>0</v>
      </c>
      <c r="F7" s="32">
        <v>6</v>
      </c>
      <c r="G7" s="32">
        <v>81</v>
      </c>
      <c r="H7" s="32">
        <v>29</v>
      </c>
      <c r="I7" s="33">
        <f t="shared" si="1"/>
        <v>52</v>
      </c>
      <c r="J7" s="29">
        <f t="shared" si="2"/>
        <v>48</v>
      </c>
      <c r="K7" s="13" t="s">
        <v>38</v>
      </c>
      <c r="L7" s="165"/>
      <c r="M7" s="165"/>
      <c r="N7" s="156">
        <f t="shared" si="3"/>
        <v>0.7272727272727273</v>
      </c>
      <c r="O7">
        <f t="shared" si="4"/>
        <v>110</v>
      </c>
      <c r="Q7" s="155"/>
      <c r="R7" s="155"/>
    </row>
    <row r="8" spans="1:18" ht="16.5" customHeight="1">
      <c r="A8" s="53">
        <v>4</v>
      </c>
      <c r="B8" s="103" t="s">
        <v>75</v>
      </c>
      <c r="C8" s="57">
        <f>SUM(D8:F8)</f>
        <v>22</v>
      </c>
      <c r="D8" s="55">
        <v>14</v>
      </c>
      <c r="E8" s="55">
        <v>2</v>
      </c>
      <c r="F8" s="55">
        <v>6</v>
      </c>
      <c r="G8" s="55">
        <v>53</v>
      </c>
      <c r="H8" s="55">
        <v>25</v>
      </c>
      <c r="I8" s="56">
        <f>G8-H8</f>
        <v>28</v>
      </c>
      <c r="J8" s="53">
        <f>D8*3+E8</f>
        <v>44</v>
      </c>
      <c r="K8" s="13" t="s">
        <v>623</v>
      </c>
      <c r="L8" s="165"/>
      <c r="M8" s="165"/>
      <c r="N8" s="156">
        <f>J8/(C8*3)</f>
        <v>0.6666666666666666</v>
      </c>
      <c r="O8">
        <f>G8+H8</f>
        <v>78</v>
      </c>
      <c r="Q8" s="155"/>
      <c r="R8" s="155"/>
    </row>
    <row r="9" spans="1:18" ht="16.5" customHeight="1">
      <c r="A9" s="53">
        <v>5</v>
      </c>
      <c r="B9" s="103" t="s">
        <v>70</v>
      </c>
      <c r="C9" s="57">
        <f>SUM(D9:F9)</f>
        <v>22</v>
      </c>
      <c r="D9" s="55">
        <v>13</v>
      </c>
      <c r="E9" s="55">
        <v>3</v>
      </c>
      <c r="F9" s="55">
        <v>6</v>
      </c>
      <c r="G9" s="55">
        <v>62</v>
      </c>
      <c r="H9" s="55">
        <v>35</v>
      </c>
      <c r="I9" s="56">
        <f>G9-H9</f>
        <v>27</v>
      </c>
      <c r="J9" s="53">
        <f>D9*3+E9</f>
        <v>42</v>
      </c>
      <c r="K9" s="13" t="s">
        <v>67</v>
      </c>
      <c r="L9" s="1"/>
      <c r="M9" s="165"/>
      <c r="N9" s="156">
        <f>J9/(C9*3)</f>
        <v>0.6363636363636364</v>
      </c>
      <c r="O9">
        <f>G9+H9</f>
        <v>97</v>
      </c>
      <c r="Q9" s="155"/>
      <c r="R9" s="155"/>
    </row>
    <row r="10" spans="1:18" ht="16.5" customHeight="1">
      <c r="A10" s="53">
        <v>6</v>
      </c>
      <c r="B10" s="103" t="s">
        <v>76</v>
      </c>
      <c r="C10" s="57">
        <f>SUM(D10:F10)</f>
        <v>21</v>
      </c>
      <c r="D10" s="55">
        <v>13</v>
      </c>
      <c r="E10" s="55">
        <v>2</v>
      </c>
      <c r="F10" s="55">
        <v>6</v>
      </c>
      <c r="G10" s="55">
        <v>40</v>
      </c>
      <c r="H10" s="55">
        <v>19</v>
      </c>
      <c r="I10" s="56">
        <f>G10-H10</f>
        <v>21</v>
      </c>
      <c r="J10" s="53">
        <f>D10*3+E10</f>
        <v>41</v>
      </c>
      <c r="K10" s="13" t="s">
        <v>35</v>
      </c>
      <c r="L10" s="165"/>
      <c r="M10" s="165" t="s">
        <v>38</v>
      </c>
      <c r="N10" s="156">
        <f>J10/(C10*3)</f>
        <v>0.6507936507936508</v>
      </c>
      <c r="O10">
        <f>G10+H10</f>
        <v>59</v>
      </c>
      <c r="Q10" s="155"/>
      <c r="R10" s="155"/>
    </row>
    <row r="11" spans="1:18" s="95" customFormat="1" ht="16.5" customHeight="1">
      <c r="A11" s="53">
        <v>7</v>
      </c>
      <c r="B11" s="103" t="s">
        <v>78</v>
      </c>
      <c r="C11" s="57">
        <f>SUM(D11:F11)</f>
        <v>21</v>
      </c>
      <c r="D11" s="55">
        <v>12</v>
      </c>
      <c r="E11" s="55">
        <v>4</v>
      </c>
      <c r="F11" s="55">
        <v>5</v>
      </c>
      <c r="G11" s="55">
        <v>56</v>
      </c>
      <c r="H11" s="55">
        <v>18</v>
      </c>
      <c r="I11" s="56">
        <f>G11-H11</f>
        <v>38</v>
      </c>
      <c r="J11" s="53">
        <f>D11*3+E11</f>
        <v>40</v>
      </c>
      <c r="K11" s="130" t="s">
        <v>26</v>
      </c>
      <c r="L11" s="166"/>
      <c r="M11" s="165" t="s">
        <v>86</v>
      </c>
      <c r="N11" s="156">
        <f>J11/(C11*3)</f>
        <v>0.6349206349206349</v>
      </c>
      <c r="O11">
        <f>G11+H11</f>
        <v>74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22</v>
      </c>
      <c r="D12" s="2">
        <v>10</v>
      </c>
      <c r="E12" s="2">
        <v>5</v>
      </c>
      <c r="F12" s="2">
        <v>7</v>
      </c>
      <c r="G12" s="2">
        <v>39</v>
      </c>
      <c r="H12" s="2">
        <v>46</v>
      </c>
      <c r="I12" s="11">
        <f t="shared" si="1"/>
        <v>-7</v>
      </c>
      <c r="J12" s="6">
        <f t="shared" si="2"/>
        <v>35</v>
      </c>
      <c r="K12" s="13" t="s">
        <v>26</v>
      </c>
      <c r="L12" s="1"/>
      <c r="M12" s="165"/>
      <c r="N12" s="156">
        <f t="shared" si="3"/>
        <v>0.5303030303030303</v>
      </c>
      <c r="O12">
        <f t="shared" si="4"/>
        <v>85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22</v>
      </c>
      <c r="D13" s="2">
        <v>8</v>
      </c>
      <c r="E13" s="2">
        <v>5</v>
      </c>
      <c r="F13" s="2">
        <v>9</v>
      </c>
      <c r="G13" s="2">
        <v>41</v>
      </c>
      <c r="H13" s="2">
        <v>30</v>
      </c>
      <c r="I13" s="11">
        <f t="shared" si="1"/>
        <v>11</v>
      </c>
      <c r="J13" s="6">
        <f t="shared" si="2"/>
        <v>29</v>
      </c>
      <c r="K13" s="13" t="s">
        <v>176</v>
      </c>
      <c r="L13" s="165"/>
      <c r="M13" s="165"/>
      <c r="N13" s="156">
        <f t="shared" si="3"/>
        <v>0.4393939393939394</v>
      </c>
      <c r="O13">
        <f t="shared" si="4"/>
        <v>71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22</v>
      </c>
      <c r="D14" s="55">
        <v>7</v>
      </c>
      <c r="E14" s="55">
        <v>6</v>
      </c>
      <c r="F14" s="55">
        <v>9</v>
      </c>
      <c r="G14" s="55">
        <v>36</v>
      </c>
      <c r="H14" s="55">
        <v>53</v>
      </c>
      <c r="I14" s="56">
        <f t="shared" si="1"/>
        <v>-17</v>
      </c>
      <c r="J14" s="53">
        <f t="shared" si="2"/>
        <v>27</v>
      </c>
      <c r="K14" s="13" t="s">
        <v>176</v>
      </c>
      <c r="L14" s="1"/>
      <c r="M14" s="165"/>
      <c r="N14" s="156">
        <f t="shared" si="3"/>
        <v>0.4090909090909091</v>
      </c>
      <c r="O14">
        <f t="shared" si="4"/>
        <v>89</v>
      </c>
      <c r="Q14" s="155"/>
      <c r="R14" s="155"/>
    </row>
    <row r="15" spans="1:18" ht="14.25">
      <c r="A15" s="131">
        <v>11</v>
      </c>
      <c r="B15" s="132" t="s">
        <v>18</v>
      </c>
      <c r="C15" s="133">
        <f t="shared" si="0"/>
        <v>21</v>
      </c>
      <c r="D15" s="134">
        <v>7</v>
      </c>
      <c r="E15" s="134">
        <v>2</v>
      </c>
      <c r="F15" s="134">
        <v>12</v>
      </c>
      <c r="G15" s="134">
        <v>42</v>
      </c>
      <c r="H15" s="134">
        <v>61</v>
      </c>
      <c r="I15" s="135">
        <f t="shared" si="1"/>
        <v>-19</v>
      </c>
      <c r="J15" s="131">
        <f t="shared" si="2"/>
        <v>23</v>
      </c>
      <c r="K15" s="13" t="s">
        <v>177</v>
      </c>
      <c r="L15" s="1"/>
      <c r="M15" s="165" t="s">
        <v>219</v>
      </c>
      <c r="N15" s="156">
        <f t="shared" si="3"/>
        <v>0.36507936507936506</v>
      </c>
      <c r="O15">
        <f t="shared" si="4"/>
        <v>103</v>
      </c>
      <c r="Q15" s="155"/>
      <c r="R15" s="155"/>
    </row>
    <row r="16" spans="1:18" ht="16.5" customHeight="1">
      <c r="A16" s="53">
        <v>12</v>
      </c>
      <c r="B16" s="103" t="s">
        <v>81</v>
      </c>
      <c r="C16" s="57">
        <f t="shared" si="0"/>
        <v>22</v>
      </c>
      <c r="D16" s="55">
        <v>5</v>
      </c>
      <c r="E16" s="55">
        <v>4</v>
      </c>
      <c r="F16" s="55">
        <v>13</v>
      </c>
      <c r="G16" s="55">
        <v>28</v>
      </c>
      <c r="H16" s="55">
        <v>60</v>
      </c>
      <c r="I16" s="56">
        <f t="shared" si="1"/>
        <v>-32</v>
      </c>
      <c r="J16" s="53">
        <f t="shared" si="2"/>
        <v>19</v>
      </c>
      <c r="K16" s="13" t="s">
        <v>66</v>
      </c>
      <c r="L16" s="165"/>
      <c r="M16" s="165"/>
      <c r="N16" s="156">
        <f t="shared" si="3"/>
        <v>0.2878787878787879</v>
      </c>
      <c r="O16">
        <f t="shared" si="4"/>
        <v>88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22</v>
      </c>
      <c r="D17" s="55">
        <v>4</v>
      </c>
      <c r="E17" s="55">
        <v>3</v>
      </c>
      <c r="F17" s="55">
        <v>15</v>
      </c>
      <c r="G17" s="55">
        <v>23</v>
      </c>
      <c r="H17" s="55">
        <v>57</v>
      </c>
      <c r="I17" s="56">
        <f t="shared" si="1"/>
        <v>-34</v>
      </c>
      <c r="J17" s="53">
        <f t="shared" si="2"/>
        <v>15</v>
      </c>
      <c r="K17" s="13" t="s">
        <v>177</v>
      </c>
      <c r="L17" s="1"/>
      <c r="M17" s="165"/>
      <c r="N17" s="156">
        <f t="shared" si="3"/>
        <v>0.22727272727272727</v>
      </c>
      <c r="O17">
        <f t="shared" si="4"/>
        <v>80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21</v>
      </c>
      <c r="D18" s="55">
        <v>3</v>
      </c>
      <c r="E18" s="55">
        <v>2</v>
      </c>
      <c r="F18" s="55">
        <v>16</v>
      </c>
      <c r="G18" s="55">
        <v>29</v>
      </c>
      <c r="H18" s="55">
        <v>65</v>
      </c>
      <c r="I18" s="56">
        <f t="shared" si="1"/>
        <v>-36</v>
      </c>
      <c r="J18" s="53">
        <f t="shared" si="2"/>
        <v>11</v>
      </c>
      <c r="K18" s="13" t="s">
        <v>86</v>
      </c>
      <c r="L18" s="165"/>
      <c r="M18" s="165" t="s">
        <v>218</v>
      </c>
      <c r="N18" s="156">
        <f t="shared" si="3"/>
        <v>0.1746031746031746</v>
      </c>
      <c r="O18">
        <f t="shared" si="4"/>
        <v>94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22</v>
      </c>
      <c r="D19" s="38">
        <v>2</v>
      </c>
      <c r="E19" s="38">
        <v>3</v>
      </c>
      <c r="F19" s="38">
        <v>17</v>
      </c>
      <c r="G19" s="38">
        <v>31</v>
      </c>
      <c r="H19" s="38">
        <v>93</v>
      </c>
      <c r="I19" s="39">
        <f t="shared" si="1"/>
        <v>-62</v>
      </c>
      <c r="J19" s="35">
        <f t="shared" si="2"/>
        <v>9</v>
      </c>
      <c r="K19" s="13" t="s">
        <v>177</v>
      </c>
      <c r="L19" s="165"/>
      <c r="M19" s="165"/>
      <c r="N19" s="156">
        <f t="shared" si="3"/>
        <v>0.13636363636363635</v>
      </c>
      <c r="O19">
        <f t="shared" si="4"/>
        <v>124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22</v>
      </c>
      <c r="D20" s="44">
        <v>1</v>
      </c>
      <c r="E20" s="44">
        <v>0</v>
      </c>
      <c r="F20" s="44">
        <v>21</v>
      </c>
      <c r="G20" s="44">
        <v>19</v>
      </c>
      <c r="H20" s="44">
        <v>82</v>
      </c>
      <c r="I20" s="45">
        <f t="shared" si="1"/>
        <v>-63</v>
      </c>
      <c r="J20" s="41">
        <f t="shared" si="2"/>
        <v>3</v>
      </c>
      <c r="K20" s="13" t="s">
        <v>624</v>
      </c>
      <c r="L20" s="1"/>
      <c r="M20" s="165"/>
      <c r="N20" s="156">
        <f t="shared" si="3"/>
        <v>0.045454545454545456</v>
      </c>
      <c r="O20">
        <f t="shared" si="4"/>
        <v>101</v>
      </c>
      <c r="Q20" s="155"/>
      <c r="R20" s="155"/>
    </row>
    <row r="21" spans="3:10" ht="12.75">
      <c r="C21" s="52">
        <f aca="true" t="shared" si="5" ref="C21:I21">SUM(C$5:C$20)</f>
        <v>348</v>
      </c>
      <c r="D21" s="52">
        <f t="shared" si="5"/>
        <v>153</v>
      </c>
      <c r="E21" s="52">
        <f t="shared" si="5"/>
        <v>42</v>
      </c>
      <c r="F21" s="52">
        <f t="shared" si="5"/>
        <v>153</v>
      </c>
      <c r="G21" s="52">
        <f t="shared" si="5"/>
        <v>717</v>
      </c>
      <c r="H21" s="52">
        <f t="shared" si="5"/>
        <v>717</v>
      </c>
      <c r="I21" s="52">
        <f t="shared" si="5"/>
        <v>0</v>
      </c>
      <c r="J21" s="58">
        <f t="shared" si="2"/>
        <v>501</v>
      </c>
    </row>
    <row r="24" spans="2:3" ht="12.75">
      <c r="B24" t="s">
        <v>33</v>
      </c>
      <c r="C24" s="1">
        <f>G21-'тур 21'!C26</f>
        <v>29</v>
      </c>
    </row>
    <row r="25" spans="2:3" ht="12.75">
      <c r="B25" t="s">
        <v>32</v>
      </c>
      <c r="C25" s="1">
        <f>C24/8</f>
        <v>3.625</v>
      </c>
    </row>
    <row r="26" spans="2:3" ht="12.75">
      <c r="B26" t="s">
        <v>34</v>
      </c>
      <c r="C26" s="1">
        <f>G21</f>
        <v>717</v>
      </c>
    </row>
    <row r="27" spans="2:3" ht="12.75">
      <c r="B27" t="s">
        <v>32</v>
      </c>
      <c r="C27" s="1">
        <f>C26*2/C21</f>
        <v>4.120689655172414</v>
      </c>
    </row>
    <row r="29" ht="12.75">
      <c r="B29" t="s">
        <v>628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/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 t="s">
        <v>26</v>
      </c>
      <c r="P33" s="83" t="s">
        <v>36</v>
      </c>
      <c r="Q33" s="83"/>
      <c r="R33" s="158"/>
    </row>
    <row r="34" spans="1:18" ht="14.25">
      <c r="A34" s="53">
        <v>3</v>
      </c>
      <c r="B34" s="54" t="s">
        <v>18</v>
      </c>
      <c r="C34" s="84" t="s">
        <v>219</v>
      </c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/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 t="s">
        <v>35</v>
      </c>
      <c r="J37" s="83" t="s">
        <v>36</v>
      </c>
      <c r="K37" s="83"/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/>
      <c r="L39" s="83"/>
      <c r="M39" s="28" t="s">
        <v>177</v>
      </c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/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/>
      <c r="F43" s="28"/>
      <c r="G43" s="28" t="s">
        <v>179</v>
      </c>
      <c r="H43" s="83"/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/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 t="s">
        <v>176</v>
      </c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B30" sqref="B30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23</v>
      </c>
      <c r="D5" s="32">
        <v>20</v>
      </c>
      <c r="E5" s="32">
        <v>1</v>
      </c>
      <c r="F5" s="32">
        <v>2</v>
      </c>
      <c r="G5" s="32">
        <v>71</v>
      </c>
      <c r="H5" s="32">
        <v>26</v>
      </c>
      <c r="I5" s="33">
        <f aca="true" t="shared" si="1" ref="I5:I20">G5-H5</f>
        <v>45</v>
      </c>
      <c r="J5" s="29">
        <f aca="true" t="shared" si="2" ref="J5:J21">D5*3+E5</f>
        <v>61</v>
      </c>
      <c r="K5" s="13" t="s">
        <v>637</v>
      </c>
      <c r="L5" s="165"/>
      <c r="M5" s="165"/>
      <c r="N5" s="156">
        <f aca="true" t="shared" si="3" ref="N5:N20">J5/(C5*3)</f>
        <v>0.8840579710144928</v>
      </c>
      <c r="O5">
        <f aca="true" t="shared" si="4" ref="O5:O20">G5+H5</f>
        <v>97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23</v>
      </c>
      <c r="D6" s="32">
        <v>19</v>
      </c>
      <c r="E6" s="32">
        <v>1</v>
      </c>
      <c r="F6" s="32">
        <v>3</v>
      </c>
      <c r="G6" s="32">
        <v>75</v>
      </c>
      <c r="H6" s="32">
        <v>20</v>
      </c>
      <c r="I6" s="33">
        <f t="shared" si="1"/>
        <v>55</v>
      </c>
      <c r="J6" s="29">
        <f t="shared" si="2"/>
        <v>58</v>
      </c>
      <c r="K6" s="13" t="s">
        <v>26</v>
      </c>
      <c r="L6" s="1"/>
      <c r="M6" s="165"/>
      <c r="N6" s="156">
        <f t="shared" si="3"/>
        <v>0.8405797101449275</v>
      </c>
      <c r="O6">
        <f t="shared" si="4"/>
        <v>95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23</v>
      </c>
      <c r="D7" s="32">
        <v>17</v>
      </c>
      <c r="E7" s="32">
        <v>0</v>
      </c>
      <c r="F7" s="32">
        <v>6</v>
      </c>
      <c r="G7" s="32">
        <v>86</v>
      </c>
      <c r="H7" s="32">
        <v>30</v>
      </c>
      <c r="I7" s="33">
        <f t="shared" si="1"/>
        <v>56</v>
      </c>
      <c r="J7" s="29">
        <f t="shared" si="2"/>
        <v>51</v>
      </c>
      <c r="K7" s="13" t="s">
        <v>87</v>
      </c>
      <c r="L7" s="165"/>
      <c r="M7" s="165"/>
      <c r="N7" s="156">
        <f t="shared" si="3"/>
        <v>0.7391304347826086</v>
      </c>
      <c r="O7">
        <f t="shared" si="4"/>
        <v>116</v>
      </c>
      <c r="Q7" s="155"/>
      <c r="R7" s="155"/>
    </row>
    <row r="8" spans="1:18" ht="16.5" customHeight="1">
      <c r="A8" s="53">
        <v>4</v>
      </c>
      <c r="B8" s="103" t="s">
        <v>70</v>
      </c>
      <c r="C8" s="57">
        <f>SUM(D8:F8)</f>
        <v>23</v>
      </c>
      <c r="D8" s="55">
        <v>14</v>
      </c>
      <c r="E8" s="55">
        <v>3</v>
      </c>
      <c r="F8" s="55">
        <v>6</v>
      </c>
      <c r="G8" s="55">
        <v>68</v>
      </c>
      <c r="H8" s="55">
        <v>36</v>
      </c>
      <c r="I8" s="56">
        <f>G8-H8</f>
        <v>32</v>
      </c>
      <c r="J8" s="53">
        <f>D8*3+E8</f>
        <v>45</v>
      </c>
      <c r="K8" s="13" t="s">
        <v>161</v>
      </c>
      <c r="L8" s="1"/>
      <c r="M8" s="165"/>
      <c r="N8" s="156">
        <f>J8/(C8*3)</f>
        <v>0.6521739130434783</v>
      </c>
      <c r="O8">
        <f>G8+H8</f>
        <v>104</v>
      </c>
      <c r="Q8" s="155"/>
      <c r="R8" s="155"/>
    </row>
    <row r="9" spans="1:18" ht="16.5" customHeight="1">
      <c r="A9" s="53">
        <v>5</v>
      </c>
      <c r="B9" s="103" t="s">
        <v>75</v>
      </c>
      <c r="C9" s="57">
        <f>SUM(D9:F9)</f>
        <v>23</v>
      </c>
      <c r="D9" s="55">
        <v>14</v>
      </c>
      <c r="E9" s="55">
        <v>3</v>
      </c>
      <c r="F9" s="55">
        <v>6</v>
      </c>
      <c r="G9" s="55">
        <v>55</v>
      </c>
      <c r="H9" s="55">
        <v>27</v>
      </c>
      <c r="I9" s="56">
        <f>G9-H9</f>
        <v>28</v>
      </c>
      <c r="J9" s="53">
        <f>D9*3+E9</f>
        <v>45</v>
      </c>
      <c r="K9" s="13" t="s">
        <v>217</v>
      </c>
      <c r="L9" s="165"/>
      <c r="M9" s="165"/>
      <c r="N9" s="156">
        <f>J9/(C9*3)</f>
        <v>0.6521739130434783</v>
      </c>
      <c r="O9">
        <f>G9+H9</f>
        <v>82</v>
      </c>
      <c r="Q9" s="155"/>
      <c r="R9" s="155"/>
    </row>
    <row r="10" spans="1:18" ht="16.5" customHeight="1">
      <c r="A10" s="53">
        <v>6</v>
      </c>
      <c r="B10" s="103" t="s">
        <v>76</v>
      </c>
      <c r="C10" s="57">
        <f t="shared" si="0"/>
        <v>23</v>
      </c>
      <c r="D10" s="55">
        <v>14</v>
      </c>
      <c r="E10" s="55">
        <v>2</v>
      </c>
      <c r="F10" s="55">
        <v>7</v>
      </c>
      <c r="G10" s="55">
        <v>43</v>
      </c>
      <c r="H10" s="55">
        <v>25</v>
      </c>
      <c r="I10" s="56">
        <f t="shared" si="1"/>
        <v>18</v>
      </c>
      <c r="J10" s="53">
        <f t="shared" si="2"/>
        <v>44</v>
      </c>
      <c r="K10" s="13" t="s">
        <v>23</v>
      </c>
      <c r="L10" s="165"/>
      <c r="M10" s="165" t="s">
        <v>38</v>
      </c>
      <c r="N10" s="156">
        <f t="shared" si="3"/>
        <v>0.6376811594202898</v>
      </c>
      <c r="O10">
        <f t="shared" si="4"/>
        <v>68</v>
      </c>
      <c r="Q10" s="155"/>
      <c r="R10" s="155"/>
    </row>
    <row r="11" spans="1:18" s="95" customFormat="1" ht="16.5" customHeight="1">
      <c r="A11" s="53">
        <v>7</v>
      </c>
      <c r="B11" s="103" t="s">
        <v>78</v>
      </c>
      <c r="C11" s="57">
        <f t="shared" si="0"/>
        <v>23</v>
      </c>
      <c r="D11" s="55">
        <v>12</v>
      </c>
      <c r="E11" s="55">
        <v>5</v>
      </c>
      <c r="F11" s="55">
        <v>6</v>
      </c>
      <c r="G11" s="55">
        <v>59</v>
      </c>
      <c r="H11" s="55">
        <v>22</v>
      </c>
      <c r="I11" s="56">
        <f t="shared" si="1"/>
        <v>37</v>
      </c>
      <c r="J11" s="53">
        <f t="shared" si="2"/>
        <v>41</v>
      </c>
      <c r="K11" s="130" t="s">
        <v>217</v>
      </c>
      <c r="L11" s="166"/>
      <c r="M11" s="165" t="s">
        <v>86</v>
      </c>
      <c r="N11" s="156">
        <f t="shared" si="3"/>
        <v>0.5942028985507246</v>
      </c>
      <c r="O11">
        <f t="shared" si="4"/>
        <v>81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23</v>
      </c>
      <c r="D12" s="2">
        <v>11</v>
      </c>
      <c r="E12" s="2">
        <v>5</v>
      </c>
      <c r="F12" s="2">
        <v>7</v>
      </c>
      <c r="G12" s="2">
        <v>43</v>
      </c>
      <c r="H12" s="2">
        <v>47</v>
      </c>
      <c r="I12" s="11">
        <f t="shared" si="1"/>
        <v>-4</v>
      </c>
      <c r="J12" s="6">
        <f t="shared" si="2"/>
        <v>38</v>
      </c>
      <c r="K12" s="13" t="s">
        <v>28</v>
      </c>
      <c r="L12" s="1"/>
      <c r="M12" s="165"/>
      <c r="N12" s="156">
        <f t="shared" si="3"/>
        <v>0.5507246376811594</v>
      </c>
      <c r="O12">
        <f t="shared" si="4"/>
        <v>90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23</v>
      </c>
      <c r="D13" s="2">
        <v>8</v>
      </c>
      <c r="E13" s="2">
        <v>6</v>
      </c>
      <c r="F13" s="2">
        <v>9</v>
      </c>
      <c r="G13" s="2">
        <v>42</v>
      </c>
      <c r="H13" s="2">
        <v>31</v>
      </c>
      <c r="I13" s="11">
        <f t="shared" si="1"/>
        <v>11</v>
      </c>
      <c r="J13" s="6">
        <f t="shared" si="2"/>
        <v>30</v>
      </c>
      <c r="K13" s="13" t="s">
        <v>26</v>
      </c>
      <c r="L13" s="165"/>
      <c r="M13" s="165"/>
      <c r="N13" s="156">
        <f t="shared" si="3"/>
        <v>0.43478260869565216</v>
      </c>
      <c r="O13">
        <f t="shared" si="4"/>
        <v>73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23</v>
      </c>
      <c r="D14" s="55">
        <v>7</v>
      </c>
      <c r="E14" s="55">
        <v>6</v>
      </c>
      <c r="F14" s="55">
        <v>10</v>
      </c>
      <c r="G14" s="55">
        <v>37</v>
      </c>
      <c r="H14" s="55">
        <v>61</v>
      </c>
      <c r="I14" s="56">
        <f t="shared" si="1"/>
        <v>-24</v>
      </c>
      <c r="J14" s="53">
        <f t="shared" si="2"/>
        <v>27</v>
      </c>
      <c r="K14" s="13" t="s">
        <v>638</v>
      </c>
      <c r="L14" s="1"/>
      <c r="M14" s="165"/>
      <c r="N14" s="156">
        <f t="shared" si="3"/>
        <v>0.391304347826087</v>
      </c>
      <c r="O14">
        <f t="shared" si="4"/>
        <v>98</v>
      </c>
      <c r="Q14" s="155"/>
      <c r="R14" s="155"/>
    </row>
    <row r="15" spans="1:18" ht="14.25">
      <c r="A15" s="131">
        <v>11</v>
      </c>
      <c r="B15" s="132" t="s">
        <v>18</v>
      </c>
      <c r="C15" s="133">
        <f t="shared" si="0"/>
        <v>23</v>
      </c>
      <c r="D15" s="134">
        <v>7</v>
      </c>
      <c r="E15" s="134">
        <v>2</v>
      </c>
      <c r="F15" s="134">
        <v>14</v>
      </c>
      <c r="G15" s="134">
        <v>43</v>
      </c>
      <c r="H15" s="134">
        <v>71</v>
      </c>
      <c r="I15" s="135">
        <f t="shared" si="1"/>
        <v>-28</v>
      </c>
      <c r="J15" s="131">
        <f t="shared" si="2"/>
        <v>23</v>
      </c>
      <c r="K15" s="13" t="s">
        <v>27</v>
      </c>
      <c r="L15" s="1"/>
      <c r="M15" s="165" t="s">
        <v>219</v>
      </c>
      <c r="N15" s="156">
        <f t="shared" si="3"/>
        <v>0.3333333333333333</v>
      </c>
      <c r="O15">
        <f t="shared" si="4"/>
        <v>114</v>
      </c>
      <c r="Q15" s="155"/>
      <c r="R15" s="155"/>
    </row>
    <row r="16" spans="1:18" ht="16.5" customHeight="1">
      <c r="A16" s="53">
        <v>12</v>
      </c>
      <c r="B16" s="103" t="s">
        <v>81</v>
      </c>
      <c r="C16" s="57">
        <f t="shared" si="0"/>
        <v>23</v>
      </c>
      <c r="D16" s="55">
        <v>6</v>
      </c>
      <c r="E16" s="55">
        <v>4</v>
      </c>
      <c r="F16" s="55">
        <v>13</v>
      </c>
      <c r="G16" s="55">
        <v>32</v>
      </c>
      <c r="H16" s="55">
        <v>60</v>
      </c>
      <c r="I16" s="56">
        <f t="shared" si="1"/>
        <v>-28</v>
      </c>
      <c r="J16" s="53">
        <f t="shared" si="2"/>
        <v>22</v>
      </c>
      <c r="K16" s="13" t="s">
        <v>29</v>
      </c>
      <c r="L16" s="165"/>
      <c r="M16" s="165"/>
      <c r="N16" s="156">
        <f t="shared" si="3"/>
        <v>0.3188405797101449</v>
      </c>
      <c r="O16">
        <f t="shared" si="4"/>
        <v>92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23</v>
      </c>
      <c r="D17" s="55">
        <v>4</v>
      </c>
      <c r="E17" s="55">
        <v>3</v>
      </c>
      <c r="F17" s="55">
        <v>16</v>
      </c>
      <c r="G17" s="55">
        <v>24</v>
      </c>
      <c r="H17" s="55">
        <v>63</v>
      </c>
      <c r="I17" s="56">
        <f t="shared" si="1"/>
        <v>-39</v>
      </c>
      <c r="J17" s="53">
        <f t="shared" si="2"/>
        <v>15</v>
      </c>
      <c r="K17" s="13" t="s">
        <v>162</v>
      </c>
      <c r="L17" s="1"/>
      <c r="M17" s="165"/>
      <c r="N17" s="156">
        <f t="shared" si="3"/>
        <v>0.21739130434782608</v>
      </c>
      <c r="O17">
        <f t="shared" si="4"/>
        <v>87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23</v>
      </c>
      <c r="D18" s="55">
        <v>4</v>
      </c>
      <c r="E18" s="55">
        <v>2</v>
      </c>
      <c r="F18" s="55">
        <v>17</v>
      </c>
      <c r="G18" s="55">
        <v>36</v>
      </c>
      <c r="H18" s="55">
        <v>68</v>
      </c>
      <c r="I18" s="56">
        <f t="shared" si="1"/>
        <v>-32</v>
      </c>
      <c r="J18" s="53">
        <f t="shared" si="2"/>
        <v>14</v>
      </c>
      <c r="K18" s="13" t="s">
        <v>157</v>
      </c>
      <c r="L18" s="165"/>
      <c r="M18" s="165" t="s">
        <v>218</v>
      </c>
      <c r="N18" s="156">
        <f t="shared" si="3"/>
        <v>0.2028985507246377</v>
      </c>
      <c r="O18">
        <f t="shared" si="4"/>
        <v>104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23</v>
      </c>
      <c r="D19" s="38">
        <v>2</v>
      </c>
      <c r="E19" s="38">
        <v>3</v>
      </c>
      <c r="F19" s="38">
        <v>18</v>
      </c>
      <c r="G19" s="38">
        <v>31</v>
      </c>
      <c r="H19" s="38">
        <v>97</v>
      </c>
      <c r="I19" s="39">
        <f t="shared" si="1"/>
        <v>-66</v>
      </c>
      <c r="J19" s="35">
        <f t="shared" si="2"/>
        <v>9</v>
      </c>
      <c r="K19" s="13" t="s">
        <v>30</v>
      </c>
      <c r="L19" s="165"/>
      <c r="M19" s="165"/>
      <c r="N19" s="156">
        <f t="shared" si="3"/>
        <v>0.13043478260869565</v>
      </c>
      <c r="O19">
        <f t="shared" si="4"/>
        <v>128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23</v>
      </c>
      <c r="D20" s="44">
        <v>2</v>
      </c>
      <c r="E20" s="44">
        <v>0</v>
      </c>
      <c r="F20" s="44">
        <v>21</v>
      </c>
      <c r="G20" s="44">
        <v>22</v>
      </c>
      <c r="H20" s="44">
        <v>83</v>
      </c>
      <c r="I20" s="45">
        <f t="shared" si="1"/>
        <v>-61</v>
      </c>
      <c r="J20" s="41">
        <f t="shared" si="2"/>
        <v>6</v>
      </c>
      <c r="K20" s="13" t="s">
        <v>22</v>
      </c>
      <c r="L20" s="1"/>
      <c r="M20" s="165"/>
      <c r="N20" s="156">
        <f t="shared" si="3"/>
        <v>0.08695652173913043</v>
      </c>
      <c r="O20">
        <f t="shared" si="4"/>
        <v>105</v>
      </c>
      <c r="Q20" s="155"/>
      <c r="R20" s="155"/>
    </row>
    <row r="21" spans="3:10" ht="12.75">
      <c r="C21" s="52">
        <f aca="true" t="shared" si="5" ref="C21:I21">SUM(C$5:C$20)</f>
        <v>368</v>
      </c>
      <c r="D21" s="52">
        <f t="shared" si="5"/>
        <v>161</v>
      </c>
      <c r="E21" s="52">
        <f t="shared" si="5"/>
        <v>46</v>
      </c>
      <c r="F21" s="52">
        <f t="shared" si="5"/>
        <v>161</v>
      </c>
      <c r="G21" s="52">
        <f t="shared" si="5"/>
        <v>767</v>
      </c>
      <c r="H21" s="52">
        <f t="shared" si="5"/>
        <v>767</v>
      </c>
      <c r="I21" s="52">
        <f t="shared" si="5"/>
        <v>0</v>
      </c>
      <c r="J21" s="58">
        <f t="shared" si="2"/>
        <v>529</v>
      </c>
    </row>
    <row r="24" spans="2:3" ht="12.75">
      <c r="B24" t="s">
        <v>33</v>
      </c>
      <c r="C24" s="1">
        <f>G21-'тур 22'!C26</f>
        <v>50</v>
      </c>
    </row>
    <row r="25" spans="2:3" ht="12.75">
      <c r="B25" t="s">
        <v>32</v>
      </c>
      <c r="C25" s="1">
        <f>C24/10</f>
        <v>5</v>
      </c>
    </row>
    <row r="26" spans="2:3" ht="12.75">
      <c r="B26" t="s">
        <v>34</v>
      </c>
      <c r="C26" s="1">
        <f>G21</f>
        <v>767</v>
      </c>
    </row>
    <row r="27" spans="2:3" ht="12.75">
      <c r="B27" t="s">
        <v>32</v>
      </c>
      <c r="C27" s="1">
        <f>C26*2/C21</f>
        <v>4.168478260869565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 t="s">
        <v>26</v>
      </c>
      <c r="P33" s="83" t="s">
        <v>36</v>
      </c>
      <c r="Q33" s="83"/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/>
      <c r="I36" s="28" t="s">
        <v>27</v>
      </c>
      <c r="J36" s="28"/>
      <c r="K36" s="28" t="s">
        <v>23</v>
      </c>
      <c r="L36" s="83" t="s">
        <v>30</v>
      </c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 t="s">
        <v>35</v>
      </c>
      <c r="J37" s="83" t="s">
        <v>36</v>
      </c>
      <c r="K37" s="83"/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/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/>
      <c r="M39" s="28" t="s">
        <v>177</v>
      </c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/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/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/>
      <c r="F43" s="28"/>
      <c r="G43" s="28" t="s">
        <v>179</v>
      </c>
      <c r="H43" s="83" t="s">
        <v>87</v>
      </c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 t="s">
        <v>28</v>
      </c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 t="s">
        <v>176</v>
      </c>
      <c r="O44" s="27"/>
      <c r="P44" s="28"/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 t="s">
        <v>26</v>
      </c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/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L25" sqref="L25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24</v>
      </c>
      <c r="D5" s="32">
        <v>21</v>
      </c>
      <c r="E5" s="32">
        <v>1</v>
      </c>
      <c r="F5" s="32">
        <v>2</v>
      </c>
      <c r="G5" s="32">
        <v>74</v>
      </c>
      <c r="H5" s="32">
        <v>26</v>
      </c>
      <c r="I5" s="33">
        <f aca="true" t="shared" si="1" ref="I5:I20">G5-H5</f>
        <v>48</v>
      </c>
      <c r="J5" s="29">
        <f aca="true" t="shared" si="2" ref="J5:J21">D5*3+E5</f>
        <v>64</v>
      </c>
      <c r="K5" s="13" t="s">
        <v>176</v>
      </c>
      <c r="L5" s="165"/>
      <c r="M5" s="165"/>
      <c r="N5" s="156">
        <f aca="true" t="shared" si="3" ref="N5:N20">J5/(C5*3)</f>
        <v>0.8888888888888888</v>
      </c>
      <c r="O5">
        <f aca="true" t="shared" si="4" ref="O5:O20">G5+H5</f>
        <v>100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24</v>
      </c>
      <c r="D6" s="32">
        <v>19</v>
      </c>
      <c r="E6" s="32">
        <v>2</v>
      </c>
      <c r="F6" s="32">
        <v>3</v>
      </c>
      <c r="G6" s="32">
        <v>77</v>
      </c>
      <c r="H6" s="32">
        <v>22</v>
      </c>
      <c r="I6" s="33">
        <f t="shared" si="1"/>
        <v>55</v>
      </c>
      <c r="J6" s="29">
        <f t="shared" si="2"/>
        <v>59</v>
      </c>
      <c r="K6" s="13" t="s">
        <v>217</v>
      </c>
      <c r="L6" s="1"/>
      <c r="M6" s="165"/>
      <c r="N6" s="156">
        <f t="shared" si="3"/>
        <v>0.8194444444444444</v>
      </c>
      <c r="O6">
        <f t="shared" si="4"/>
        <v>99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24</v>
      </c>
      <c r="D7" s="32">
        <v>18</v>
      </c>
      <c r="E7" s="32">
        <v>0</v>
      </c>
      <c r="F7" s="32">
        <v>6</v>
      </c>
      <c r="G7" s="32">
        <v>95</v>
      </c>
      <c r="H7" s="32">
        <v>32</v>
      </c>
      <c r="I7" s="33">
        <f t="shared" si="1"/>
        <v>63</v>
      </c>
      <c r="J7" s="29">
        <f t="shared" si="2"/>
        <v>54</v>
      </c>
      <c r="K7" s="13" t="s">
        <v>646</v>
      </c>
      <c r="L7" s="165"/>
      <c r="M7" s="165"/>
      <c r="N7" s="156">
        <f t="shared" si="3"/>
        <v>0.75</v>
      </c>
      <c r="O7">
        <f t="shared" si="4"/>
        <v>127</v>
      </c>
      <c r="Q7" s="155"/>
      <c r="R7" s="155"/>
    </row>
    <row r="8" spans="1:18" ht="16.5" customHeight="1">
      <c r="A8" s="53">
        <v>4</v>
      </c>
      <c r="B8" s="103" t="s">
        <v>70</v>
      </c>
      <c r="C8" s="57">
        <f t="shared" si="0"/>
        <v>24</v>
      </c>
      <c r="D8" s="55">
        <v>14</v>
      </c>
      <c r="E8" s="55">
        <v>3</v>
      </c>
      <c r="F8" s="55">
        <v>7</v>
      </c>
      <c r="G8" s="55">
        <v>68</v>
      </c>
      <c r="H8" s="55">
        <v>39</v>
      </c>
      <c r="I8" s="56">
        <f t="shared" si="1"/>
        <v>29</v>
      </c>
      <c r="J8" s="53">
        <f t="shared" si="2"/>
        <v>45</v>
      </c>
      <c r="K8" s="13" t="s">
        <v>177</v>
      </c>
      <c r="L8" s="1"/>
      <c r="M8" s="165"/>
      <c r="N8" s="156">
        <f t="shared" si="3"/>
        <v>0.625</v>
      </c>
      <c r="O8">
        <f t="shared" si="4"/>
        <v>107</v>
      </c>
      <c r="Q8" s="155"/>
      <c r="R8" s="155"/>
    </row>
    <row r="9" spans="1:18" ht="16.5" customHeight="1">
      <c r="A9" s="53">
        <v>5</v>
      </c>
      <c r="B9" s="103" t="s">
        <v>75</v>
      </c>
      <c r="C9" s="57">
        <f t="shared" si="0"/>
        <v>23</v>
      </c>
      <c r="D9" s="55">
        <v>14</v>
      </c>
      <c r="E9" s="55">
        <v>3</v>
      </c>
      <c r="F9" s="55">
        <v>6</v>
      </c>
      <c r="G9" s="55">
        <v>55</v>
      </c>
      <c r="H9" s="55">
        <v>27</v>
      </c>
      <c r="I9" s="56">
        <f t="shared" si="1"/>
        <v>28</v>
      </c>
      <c r="J9" s="53">
        <f t="shared" si="2"/>
        <v>45</v>
      </c>
      <c r="K9" s="13"/>
      <c r="L9" s="165"/>
      <c r="M9" s="165"/>
      <c r="N9" s="156">
        <f t="shared" si="3"/>
        <v>0.6521739130434783</v>
      </c>
      <c r="O9">
        <f t="shared" si="4"/>
        <v>82</v>
      </c>
      <c r="Q9" s="155"/>
      <c r="R9" s="155"/>
    </row>
    <row r="10" spans="1:18" s="95" customFormat="1" ht="16.5" customHeight="1">
      <c r="A10" s="53">
        <v>6</v>
      </c>
      <c r="B10" s="103" t="s">
        <v>78</v>
      </c>
      <c r="C10" s="57">
        <f>SUM(D10:F10)</f>
        <v>24</v>
      </c>
      <c r="D10" s="55">
        <v>13</v>
      </c>
      <c r="E10" s="55">
        <v>5</v>
      </c>
      <c r="F10" s="55">
        <v>6</v>
      </c>
      <c r="G10" s="55">
        <v>63</v>
      </c>
      <c r="H10" s="55">
        <v>24</v>
      </c>
      <c r="I10" s="56">
        <f>G10-H10</f>
        <v>39</v>
      </c>
      <c r="J10" s="53">
        <f>D10*3+E10</f>
        <v>44</v>
      </c>
      <c r="K10" s="130" t="s">
        <v>67</v>
      </c>
      <c r="L10" s="166"/>
      <c r="M10" s="165"/>
      <c r="N10" s="156">
        <f>J10/(C10*3)</f>
        <v>0.6111111111111112</v>
      </c>
      <c r="O10">
        <f>G10+H10</f>
        <v>87</v>
      </c>
      <c r="Q10" s="155"/>
      <c r="R10" s="155"/>
    </row>
    <row r="11" spans="1:18" ht="16.5" customHeight="1">
      <c r="A11" s="53">
        <v>7</v>
      </c>
      <c r="B11" s="103" t="s">
        <v>76</v>
      </c>
      <c r="C11" s="57">
        <f>SUM(D11:F11)</f>
        <v>24</v>
      </c>
      <c r="D11" s="55">
        <v>14</v>
      </c>
      <c r="E11" s="55">
        <v>2</v>
      </c>
      <c r="F11" s="55">
        <v>8</v>
      </c>
      <c r="G11" s="55">
        <v>43</v>
      </c>
      <c r="H11" s="55">
        <v>27</v>
      </c>
      <c r="I11" s="56">
        <f>G11-H11</f>
        <v>16</v>
      </c>
      <c r="J11" s="53">
        <f>D11*3+E11</f>
        <v>44</v>
      </c>
      <c r="K11" s="13" t="s">
        <v>24</v>
      </c>
      <c r="L11" s="165"/>
      <c r="M11" s="165"/>
      <c r="N11" s="156">
        <f>J11/(C11*3)</f>
        <v>0.6111111111111112</v>
      </c>
      <c r="O11">
        <f>G11+H11</f>
        <v>70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24</v>
      </c>
      <c r="D12" s="2">
        <v>11</v>
      </c>
      <c r="E12" s="2">
        <v>5</v>
      </c>
      <c r="F12" s="2">
        <v>8</v>
      </c>
      <c r="G12" s="2">
        <v>43</v>
      </c>
      <c r="H12" s="2">
        <v>49</v>
      </c>
      <c r="I12" s="11">
        <f t="shared" si="1"/>
        <v>-6</v>
      </c>
      <c r="J12" s="6">
        <f t="shared" si="2"/>
        <v>38</v>
      </c>
      <c r="K12" s="13" t="s">
        <v>24</v>
      </c>
      <c r="L12" s="1"/>
      <c r="M12" s="165"/>
      <c r="N12" s="156">
        <f t="shared" si="3"/>
        <v>0.5277777777777778</v>
      </c>
      <c r="O12">
        <f t="shared" si="4"/>
        <v>92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24</v>
      </c>
      <c r="D13" s="2">
        <v>9</v>
      </c>
      <c r="E13" s="2">
        <v>6</v>
      </c>
      <c r="F13" s="2">
        <v>9</v>
      </c>
      <c r="G13" s="2">
        <v>44</v>
      </c>
      <c r="H13" s="2">
        <v>31</v>
      </c>
      <c r="I13" s="11">
        <f t="shared" si="1"/>
        <v>13</v>
      </c>
      <c r="J13" s="6">
        <f t="shared" si="2"/>
        <v>33</v>
      </c>
      <c r="K13" s="13" t="s">
        <v>25</v>
      </c>
      <c r="L13" s="165"/>
      <c r="M13" s="165"/>
      <c r="N13" s="156">
        <f t="shared" si="3"/>
        <v>0.4583333333333333</v>
      </c>
      <c r="O13">
        <f t="shared" si="4"/>
        <v>75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24</v>
      </c>
      <c r="D14" s="55">
        <v>8</v>
      </c>
      <c r="E14" s="55">
        <v>6</v>
      </c>
      <c r="F14" s="55">
        <v>10</v>
      </c>
      <c r="G14" s="55">
        <v>39</v>
      </c>
      <c r="H14" s="55">
        <v>61</v>
      </c>
      <c r="I14" s="56">
        <f t="shared" si="1"/>
        <v>-22</v>
      </c>
      <c r="J14" s="53">
        <f t="shared" si="2"/>
        <v>30</v>
      </c>
      <c r="K14" s="13" t="s">
        <v>25</v>
      </c>
      <c r="L14" s="1"/>
      <c r="M14" s="165"/>
      <c r="N14" s="156">
        <f t="shared" si="3"/>
        <v>0.4166666666666667</v>
      </c>
      <c r="O14">
        <f t="shared" si="4"/>
        <v>100</v>
      </c>
      <c r="Q14" s="155"/>
      <c r="R14" s="155"/>
    </row>
    <row r="15" spans="1:18" ht="16.5" customHeight="1">
      <c r="A15" s="53">
        <v>11</v>
      </c>
      <c r="B15" s="103" t="s">
        <v>81</v>
      </c>
      <c r="C15" s="57">
        <f>SUM(D15:F15)</f>
        <v>24</v>
      </c>
      <c r="D15" s="55">
        <v>6</v>
      </c>
      <c r="E15" s="55">
        <v>5</v>
      </c>
      <c r="F15" s="55">
        <v>13</v>
      </c>
      <c r="G15" s="55">
        <v>34</v>
      </c>
      <c r="H15" s="55">
        <v>62</v>
      </c>
      <c r="I15" s="56">
        <f>G15-H15</f>
        <v>-28</v>
      </c>
      <c r="J15" s="53">
        <f>D15*3+E15</f>
        <v>23</v>
      </c>
      <c r="K15" s="13" t="s">
        <v>217</v>
      </c>
      <c r="L15" s="165"/>
      <c r="M15" s="165"/>
      <c r="N15" s="156">
        <f>J15/(C15*3)</f>
        <v>0.3194444444444444</v>
      </c>
      <c r="O15">
        <f>G15+H15</f>
        <v>96</v>
      </c>
      <c r="Q15" s="155"/>
      <c r="R15" s="155"/>
    </row>
    <row r="16" spans="1:18" ht="14.25">
      <c r="A16" s="131">
        <v>12</v>
      </c>
      <c r="B16" s="132" t="s">
        <v>18</v>
      </c>
      <c r="C16" s="133">
        <f>SUM(D16:F16)</f>
        <v>23</v>
      </c>
      <c r="D16" s="134">
        <v>7</v>
      </c>
      <c r="E16" s="134">
        <v>2</v>
      </c>
      <c r="F16" s="134">
        <v>14</v>
      </c>
      <c r="G16" s="134">
        <v>43</v>
      </c>
      <c r="H16" s="134">
        <v>71</v>
      </c>
      <c r="I16" s="135">
        <f>G16-H16</f>
        <v>-28</v>
      </c>
      <c r="J16" s="131">
        <f>D16*3+E16</f>
        <v>23</v>
      </c>
      <c r="K16" s="13"/>
      <c r="L16" s="1"/>
      <c r="M16" s="165"/>
      <c r="N16" s="156">
        <f>J16/(C16*3)</f>
        <v>0.3333333333333333</v>
      </c>
      <c r="O16">
        <f>G16+H16</f>
        <v>114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24</v>
      </c>
      <c r="D17" s="55">
        <v>5</v>
      </c>
      <c r="E17" s="55">
        <v>3</v>
      </c>
      <c r="F17" s="55">
        <v>16</v>
      </c>
      <c r="G17" s="55">
        <v>25</v>
      </c>
      <c r="H17" s="55">
        <v>63</v>
      </c>
      <c r="I17" s="56">
        <f t="shared" si="1"/>
        <v>-38</v>
      </c>
      <c r="J17" s="53">
        <f t="shared" si="2"/>
        <v>18</v>
      </c>
      <c r="K17" s="13" t="s">
        <v>36</v>
      </c>
      <c r="L17" s="1"/>
      <c r="M17" s="165"/>
      <c r="N17" s="156">
        <f t="shared" si="3"/>
        <v>0.25</v>
      </c>
      <c r="O17">
        <f t="shared" si="4"/>
        <v>88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24</v>
      </c>
      <c r="D18" s="55">
        <v>4</v>
      </c>
      <c r="E18" s="55">
        <v>2</v>
      </c>
      <c r="F18" s="55">
        <v>18</v>
      </c>
      <c r="G18" s="55">
        <v>38</v>
      </c>
      <c r="H18" s="55">
        <v>72</v>
      </c>
      <c r="I18" s="56">
        <f t="shared" si="1"/>
        <v>-34</v>
      </c>
      <c r="J18" s="53">
        <f t="shared" si="2"/>
        <v>14</v>
      </c>
      <c r="K18" s="13" t="s">
        <v>66</v>
      </c>
      <c r="L18" s="165"/>
      <c r="M18" s="165"/>
      <c r="N18" s="156">
        <f t="shared" si="3"/>
        <v>0.19444444444444445</v>
      </c>
      <c r="O18">
        <f t="shared" si="4"/>
        <v>110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24</v>
      </c>
      <c r="D19" s="38">
        <v>2</v>
      </c>
      <c r="E19" s="38">
        <v>3</v>
      </c>
      <c r="F19" s="38">
        <v>19</v>
      </c>
      <c r="G19" s="38">
        <v>31</v>
      </c>
      <c r="H19" s="38">
        <v>98</v>
      </c>
      <c r="I19" s="39">
        <f t="shared" si="1"/>
        <v>-67</v>
      </c>
      <c r="J19" s="35">
        <f t="shared" si="2"/>
        <v>9</v>
      </c>
      <c r="K19" s="13" t="s">
        <v>35</v>
      </c>
      <c r="L19" s="165"/>
      <c r="M19" s="165"/>
      <c r="N19" s="156">
        <f t="shared" si="3"/>
        <v>0.125</v>
      </c>
      <c r="O19">
        <f t="shared" si="4"/>
        <v>129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24</v>
      </c>
      <c r="D20" s="44">
        <v>2</v>
      </c>
      <c r="E20" s="44">
        <v>0</v>
      </c>
      <c r="F20" s="44">
        <v>22</v>
      </c>
      <c r="G20" s="44">
        <v>24</v>
      </c>
      <c r="H20" s="44">
        <v>92</v>
      </c>
      <c r="I20" s="45">
        <f t="shared" si="1"/>
        <v>-68</v>
      </c>
      <c r="J20" s="41">
        <f t="shared" si="2"/>
        <v>6</v>
      </c>
      <c r="K20" s="13" t="s">
        <v>647</v>
      </c>
      <c r="L20" s="1"/>
      <c r="M20" s="165"/>
      <c r="N20" s="156">
        <f t="shared" si="3"/>
        <v>0.08333333333333333</v>
      </c>
      <c r="O20">
        <f t="shared" si="4"/>
        <v>116</v>
      </c>
      <c r="Q20" s="155"/>
      <c r="R20" s="155"/>
    </row>
    <row r="21" spans="3:10" ht="12.75">
      <c r="C21" s="52">
        <f aca="true" t="shared" si="5" ref="C21:I21">SUM(C$5:C$20)</f>
        <v>382</v>
      </c>
      <c r="D21" s="52">
        <f t="shared" si="5"/>
        <v>167</v>
      </c>
      <c r="E21" s="52">
        <f t="shared" si="5"/>
        <v>48</v>
      </c>
      <c r="F21" s="52">
        <f t="shared" si="5"/>
        <v>167</v>
      </c>
      <c r="G21" s="52">
        <f t="shared" si="5"/>
        <v>796</v>
      </c>
      <c r="H21" s="52">
        <f t="shared" si="5"/>
        <v>796</v>
      </c>
      <c r="I21" s="52">
        <f t="shared" si="5"/>
        <v>0</v>
      </c>
      <c r="J21" s="58">
        <f t="shared" si="2"/>
        <v>549</v>
      </c>
    </row>
    <row r="24" spans="2:3" ht="12.75">
      <c r="B24" t="s">
        <v>33</v>
      </c>
      <c r="C24" s="1">
        <f>G21-'тур 23'!C26</f>
        <v>29</v>
      </c>
    </row>
    <row r="25" spans="2:3" ht="12.75">
      <c r="B25" t="s">
        <v>32</v>
      </c>
      <c r="C25" s="1">
        <f>C24/7</f>
        <v>4.142857142857143</v>
      </c>
    </row>
    <row r="26" spans="2:3" ht="12.75">
      <c r="B26" t="s">
        <v>34</v>
      </c>
      <c r="C26" s="1">
        <f>G21</f>
        <v>796</v>
      </c>
    </row>
    <row r="27" spans="2:3" ht="12.75">
      <c r="B27" t="s">
        <v>32</v>
      </c>
      <c r="C27" s="1">
        <f>C26*2/C21</f>
        <v>4.167539267015707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 t="s">
        <v>26</v>
      </c>
      <c r="P33" s="83" t="s">
        <v>36</v>
      </c>
      <c r="Q33" s="83"/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/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 t="s">
        <v>35</v>
      </c>
      <c r="J37" s="83" t="s">
        <v>36</v>
      </c>
      <c r="K37" s="83"/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/>
      <c r="M39" s="28" t="s">
        <v>177</v>
      </c>
      <c r="N39" s="28" t="s">
        <v>30</v>
      </c>
      <c r="O39" s="28"/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/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/>
      <c r="F43" s="28"/>
      <c r="G43" s="28" t="s">
        <v>179</v>
      </c>
      <c r="H43" s="83" t="s">
        <v>87</v>
      </c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 t="s">
        <v>28</v>
      </c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 t="s">
        <v>26</v>
      </c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 t="s">
        <v>647</v>
      </c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B28" sqref="B28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24</v>
      </c>
      <c r="D5" s="32">
        <v>21</v>
      </c>
      <c r="E5" s="32">
        <v>1</v>
      </c>
      <c r="F5" s="32">
        <v>2</v>
      </c>
      <c r="G5" s="32">
        <v>74</v>
      </c>
      <c r="H5" s="32">
        <v>26</v>
      </c>
      <c r="I5" s="33">
        <f aca="true" t="shared" si="1" ref="I5:I20">G5-H5</f>
        <v>48</v>
      </c>
      <c r="J5" s="29">
        <f aca="true" t="shared" si="2" ref="J5:J21">D5*3+E5</f>
        <v>64</v>
      </c>
      <c r="K5" s="13"/>
      <c r="L5" s="165"/>
      <c r="M5" s="165"/>
      <c r="N5" s="156">
        <f aca="true" t="shared" si="3" ref="N5:N20">J5/(C5*3)</f>
        <v>0.8888888888888888</v>
      </c>
      <c r="O5">
        <f aca="true" t="shared" si="4" ref="O5:O20">G5+H5</f>
        <v>100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24</v>
      </c>
      <c r="D6" s="32">
        <v>19</v>
      </c>
      <c r="E6" s="32">
        <v>2</v>
      </c>
      <c r="F6" s="32">
        <v>3</v>
      </c>
      <c r="G6" s="32">
        <v>77</v>
      </c>
      <c r="H6" s="32">
        <v>22</v>
      </c>
      <c r="I6" s="33">
        <f t="shared" si="1"/>
        <v>55</v>
      </c>
      <c r="J6" s="29">
        <f t="shared" si="2"/>
        <v>59</v>
      </c>
      <c r="K6" s="13"/>
      <c r="L6" s="1"/>
      <c r="M6" s="165"/>
      <c r="N6" s="156">
        <f t="shared" si="3"/>
        <v>0.8194444444444444</v>
      </c>
      <c r="O6">
        <f t="shared" si="4"/>
        <v>99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24</v>
      </c>
      <c r="D7" s="32">
        <v>18</v>
      </c>
      <c r="E7" s="32">
        <v>0</v>
      </c>
      <c r="F7" s="32">
        <v>6</v>
      </c>
      <c r="G7" s="32">
        <v>95</v>
      </c>
      <c r="H7" s="32">
        <v>32</v>
      </c>
      <c r="I7" s="33">
        <f t="shared" si="1"/>
        <v>63</v>
      </c>
      <c r="J7" s="29">
        <f t="shared" si="2"/>
        <v>54</v>
      </c>
      <c r="K7" s="13"/>
      <c r="L7" s="165"/>
      <c r="M7" s="165"/>
      <c r="N7" s="156">
        <f t="shared" si="3"/>
        <v>0.75</v>
      </c>
      <c r="O7">
        <f t="shared" si="4"/>
        <v>127</v>
      </c>
      <c r="Q7" s="155"/>
      <c r="R7" s="155"/>
    </row>
    <row r="8" spans="1:18" s="95" customFormat="1" ht="16.5" customHeight="1">
      <c r="A8" s="53">
        <v>4</v>
      </c>
      <c r="B8" s="103" t="s">
        <v>78</v>
      </c>
      <c r="C8" s="57">
        <f>SUM(D8:F8)</f>
        <v>25</v>
      </c>
      <c r="D8" s="55">
        <v>14</v>
      </c>
      <c r="E8" s="55">
        <v>5</v>
      </c>
      <c r="F8" s="55">
        <v>6</v>
      </c>
      <c r="G8" s="55">
        <v>68</v>
      </c>
      <c r="H8" s="55">
        <v>24</v>
      </c>
      <c r="I8" s="56">
        <f>G8-H8</f>
        <v>44</v>
      </c>
      <c r="J8" s="53">
        <f>D8*3+E8</f>
        <v>47</v>
      </c>
      <c r="K8" s="130" t="s">
        <v>37</v>
      </c>
      <c r="L8" s="166"/>
      <c r="M8" s="165"/>
      <c r="N8" s="156">
        <f>J8/(C8*3)</f>
        <v>0.6266666666666667</v>
      </c>
      <c r="O8">
        <f>G8+H8</f>
        <v>92</v>
      </c>
      <c r="Q8" s="155"/>
      <c r="R8" s="155"/>
    </row>
    <row r="9" spans="1:18" ht="16.5" customHeight="1">
      <c r="A9" s="53">
        <v>5</v>
      </c>
      <c r="B9" s="103" t="s">
        <v>70</v>
      </c>
      <c r="C9" s="57">
        <f>SUM(D9:F9)</f>
        <v>25</v>
      </c>
      <c r="D9" s="55">
        <v>14</v>
      </c>
      <c r="E9" s="55">
        <v>4</v>
      </c>
      <c r="F9" s="55">
        <v>7</v>
      </c>
      <c r="G9" s="55">
        <v>69</v>
      </c>
      <c r="H9" s="55">
        <v>40</v>
      </c>
      <c r="I9" s="56">
        <f>G9-H9</f>
        <v>29</v>
      </c>
      <c r="J9" s="53">
        <f>D9*3+E9</f>
        <v>46</v>
      </c>
      <c r="K9" s="13" t="s">
        <v>26</v>
      </c>
      <c r="L9" s="1"/>
      <c r="M9" s="165"/>
      <c r="N9" s="156">
        <f>J9/(C9*3)</f>
        <v>0.6133333333333333</v>
      </c>
      <c r="O9">
        <f>G9+H9</f>
        <v>109</v>
      </c>
      <c r="Q9" s="155"/>
      <c r="R9" s="155"/>
    </row>
    <row r="10" spans="1:18" ht="16.5" customHeight="1">
      <c r="A10" s="53">
        <v>6</v>
      </c>
      <c r="B10" s="103" t="s">
        <v>76</v>
      </c>
      <c r="C10" s="57">
        <f>SUM(D10:F10)</f>
        <v>25</v>
      </c>
      <c r="D10" s="55">
        <v>14</v>
      </c>
      <c r="E10" s="55">
        <v>3</v>
      </c>
      <c r="F10" s="55">
        <v>8</v>
      </c>
      <c r="G10" s="55">
        <v>44</v>
      </c>
      <c r="H10" s="55">
        <v>28</v>
      </c>
      <c r="I10" s="56">
        <f>G10-H10</f>
        <v>16</v>
      </c>
      <c r="J10" s="53">
        <f>D10*3+E10</f>
        <v>45</v>
      </c>
      <c r="K10" s="13" t="s">
        <v>26</v>
      </c>
      <c r="L10" s="165"/>
      <c r="M10" s="165"/>
      <c r="N10" s="156">
        <f>J10/(C10*3)</f>
        <v>0.6</v>
      </c>
      <c r="O10">
        <f>G10+H10</f>
        <v>72</v>
      </c>
      <c r="Q10" s="155"/>
      <c r="R10" s="155"/>
    </row>
    <row r="11" spans="1:18" ht="16.5" customHeight="1">
      <c r="A11" s="53">
        <v>7</v>
      </c>
      <c r="B11" s="103" t="s">
        <v>75</v>
      </c>
      <c r="C11" s="57">
        <f>SUM(D11:F11)</f>
        <v>23</v>
      </c>
      <c r="D11" s="55">
        <v>14</v>
      </c>
      <c r="E11" s="55">
        <v>3</v>
      </c>
      <c r="F11" s="55">
        <v>6</v>
      </c>
      <c r="G11" s="55">
        <v>55</v>
      </c>
      <c r="H11" s="55">
        <v>27</v>
      </c>
      <c r="I11" s="56">
        <f>G11-H11</f>
        <v>28</v>
      </c>
      <c r="J11" s="53">
        <f>D11*3+E11</f>
        <v>45</v>
      </c>
      <c r="K11" s="13"/>
      <c r="L11" s="165"/>
      <c r="M11" s="165"/>
      <c r="N11" s="156">
        <f>J11/(C11*3)</f>
        <v>0.6521739130434783</v>
      </c>
      <c r="O11">
        <f>G11+H11</f>
        <v>82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25</v>
      </c>
      <c r="D12" s="2">
        <v>12</v>
      </c>
      <c r="E12" s="2">
        <v>5</v>
      </c>
      <c r="F12" s="2">
        <v>8</v>
      </c>
      <c r="G12" s="2">
        <v>48</v>
      </c>
      <c r="H12" s="2">
        <v>49</v>
      </c>
      <c r="I12" s="11">
        <f t="shared" si="1"/>
        <v>-1</v>
      </c>
      <c r="J12" s="6">
        <f t="shared" si="2"/>
        <v>41</v>
      </c>
      <c r="K12" s="13" t="s">
        <v>37</v>
      </c>
      <c r="L12" s="1"/>
      <c r="M12" s="165"/>
      <c r="N12" s="156">
        <f t="shared" si="3"/>
        <v>0.5466666666666666</v>
      </c>
      <c r="O12">
        <f t="shared" si="4"/>
        <v>97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24</v>
      </c>
      <c r="D13" s="2">
        <v>9</v>
      </c>
      <c r="E13" s="2">
        <v>6</v>
      </c>
      <c r="F13" s="2">
        <v>9</v>
      </c>
      <c r="G13" s="2">
        <v>44</v>
      </c>
      <c r="H13" s="2">
        <v>31</v>
      </c>
      <c r="I13" s="11">
        <f t="shared" si="1"/>
        <v>13</v>
      </c>
      <c r="J13" s="6">
        <f t="shared" si="2"/>
        <v>33</v>
      </c>
      <c r="K13" s="13"/>
      <c r="L13" s="165"/>
      <c r="M13" s="165"/>
      <c r="N13" s="156">
        <f t="shared" si="3"/>
        <v>0.4583333333333333</v>
      </c>
      <c r="O13">
        <f t="shared" si="4"/>
        <v>75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25</v>
      </c>
      <c r="D14" s="55">
        <v>8</v>
      </c>
      <c r="E14" s="55">
        <v>6</v>
      </c>
      <c r="F14" s="55">
        <v>11</v>
      </c>
      <c r="G14" s="55">
        <v>43</v>
      </c>
      <c r="H14" s="55">
        <v>67</v>
      </c>
      <c r="I14" s="56">
        <f t="shared" si="1"/>
        <v>-24</v>
      </c>
      <c r="J14" s="53">
        <f t="shared" si="2"/>
        <v>30</v>
      </c>
      <c r="K14" s="13" t="s">
        <v>530</v>
      </c>
      <c r="L14" s="1"/>
      <c r="M14" s="165"/>
      <c r="N14" s="156">
        <f t="shared" si="3"/>
        <v>0.4</v>
      </c>
      <c r="O14">
        <f t="shared" si="4"/>
        <v>110</v>
      </c>
      <c r="Q14" s="155"/>
      <c r="R14" s="155"/>
    </row>
    <row r="15" spans="1:18" ht="16.5" customHeight="1">
      <c r="A15" s="53">
        <v>11</v>
      </c>
      <c r="B15" s="103" t="s">
        <v>81</v>
      </c>
      <c r="C15" s="57">
        <f t="shared" si="0"/>
        <v>24</v>
      </c>
      <c r="D15" s="55">
        <v>6</v>
      </c>
      <c r="E15" s="55">
        <v>5</v>
      </c>
      <c r="F15" s="55">
        <v>13</v>
      </c>
      <c r="G15" s="55">
        <v>34</v>
      </c>
      <c r="H15" s="55">
        <v>62</v>
      </c>
      <c r="I15" s="56">
        <f t="shared" si="1"/>
        <v>-28</v>
      </c>
      <c r="J15" s="53">
        <f t="shared" si="2"/>
        <v>23</v>
      </c>
      <c r="K15" s="13"/>
      <c r="L15" s="165"/>
      <c r="M15" s="165"/>
      <c r="N15" s="156">
        <f t="shared" si="3"/>
        <v>0.3194444444444444</v>
      </c>
      <c r="O15">
        <f t="shared" si="4"/>
        <v>96</v>
      </c>
      <c r="Q15" s="155"/>
      <c r="R15" s="155"/>
    </row>
    <row r="16" spans="1:18" ht="14.25">
      <c r="A16" s="131">
        <v>12</v>
      </c>
      <c r="B16" s="132" t="s">
        <v>18</v>
      </c>
      <c r="C16" s="133">
        <f t="shared" si="0"/>
        <v>23</v>
      </c>
      <c r="D16" s="134">
        <v>7</v>
      </c>
      <c r="E16" s="134">
        <v>2</v>
      </c>
      <c r="F16" s="134">
        <v>14</v>
      </c>
      <c r="G16" s="134">
        <v>43</v>
      </c>
      <c r="H16" s="134">
        <v>71</v>
      </c>
      <c r="I16" s="135">
        <f t="shared" si="1"/>
        <v>-28</v>
      </c>
      <c r="J16" s="131">
        <f t="shared" si="2"/>
        <v>23</v>
      </c>
      <c r="K16" s="13"/>
      <c r="L16" s="1"/>
      <c r="M16" s="165"/>
      <c r="N16" s="156">
        <f t="shared" si="3"/>
        <v>0.3333333333333333</v>
      </c>
      <c r="O16">
        <f t="shared" si="4"/>
        <v>114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25</v>
      </c>
      <c r="D17" s="55">
        <v>5</v>
      </c>
      <c r="E17" s="55">
        <v>3</v>
      </c>
      <c r="F17" s="55">
        <v>17</v>
      </c>
      <c r="G17" s="55">
        <v>25</v>
      </c>
      <c r="H17" s="55">
        <v>68</v>
      </c>
      <c r="I17" s="56">
        <f t="shared" si="1"/>
        <v>-43</v>
      </c>
      <c r="J17" s="53">
        <f t="shared" si="2"/>
        <v>18</v>
      </c>
      <c r="K17" s="13" t="s">
        <v>39</v>
      </c>
      <c r="L17" s="1"/>
      <c r="M17" s="165"/>
      <c r="N17" s="156">
        <f t="shared" si="3"/>
        <v>0.24</v>
      </c>
      <c r="O17">
        <f t="shared" si="4"/>
        <v>93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24</v>
      </c>
      <c r="D18" s="55">
        <v>4</v>
      </c>
      <c r="E18" s="55">
        <v>2</v>
      </c>
      <c r="F18" s="55">
        <v>18</v>
      </c>
      <c r="G18" s="55">
        <v>38</v>
      </c>
      <c r="H18" s="55">
        <v>72</v>
      </c>
      <c r="I18" s="56">
        <f t="shared" si="1"/>
        <v>-34</v>
      </c>
      <c r="J18" s="53">
        <f t="shared" si="2"/>
        <v>14</v>
      </c>
      <c r="K18" s="13"/>
      <c r="L18" s="165"/>
      <c r="M18" s="165"/>
      <c r="N18" s="156">
        <f t="shared" si="3"/>
        <v>0.19444444444444445</v>
      </c>
      <c r="O18">
        <f t="shared" si="4"/>
        <v>110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25</v>
      </c>
      <c r="D19" s="38">
        <v>3</v>
      </c>
      <c r="E19" s="38">
        <v>3</v>
      </c>
      <c r="F19" s="38">
        <v>19</v>
      </c>
      <c r="G19" s="38">
        <v>37</v>
      </c>
      <c r="H19" s="38">
        <v>102</v>
      </c>
      <c r="I19" s="39">
        <f t="shared" si="1"/>
        <v>-65</v>
      </c>
      <c r="J19" s="35">
        <f t="shared" si="2"/>
        <v>12</v>
      </c>
      <c r="K19" s="13" t="s">
        <v>531</v>
      </c>
      <c r="L19" s="165"/>
      <c r="M19" s="165"/>
      <c r="N19" s="156">
        <f t="shared" si="3"/>
        <v>0.16</v>
      </c>
      <c r="O19">
        <f t="shared" si="4"/>
        <v>139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25</v>
      </c>
      <c r="D20" s="44">
        <v>2</v>
      </c>
      <c r="E20" s="44">
        <v>0</v>
      </c>
      <c r="F20" s="44">
        <v>23</v>
      </c>
      <c r="G20" s="44">
        <v>24</v>
      </c>
      <c r="H20" s="44">
        <v>97</v>
      </c>
      <c r="I20" s="45">
        <f t="shared" si="1"/>
        <v>-73</v>
      </c>
      <c r="J20" s="41">
        <f t="shared" si="2"/>
        <v>6</v>
      </c>
      <c r="K20" s="13" t="s">
        <v>39</v>
      </c>
      <c r="L20" s="1"/>
      <c r="M20" s="165"/>
      <c r="N20" s="156">
        <f t="shared" si="3"/>
        <v>0.08</v>
      </c>
      <c r="O20">
        <f t="shared" si="4"/>
        <v>121</v>
      </c>
      <c r="Q20" s="155"/>
      <c r="R20" s="155"/>
    </row>
    <row r="21" spans="3:10" ht="12.75">
      <c r="C21" s="52">
        <f aca="true" t="shared" si="5" ref="C21:I21">SUM(C$5:C$20)</f>
        <v>390</v>
      </c>
      <c r="D21" s="52">
        <f t="shared" si="5"/>
        <v>170</v>
      </c>
      <c r="E21" s="52">
        <f t="shared" si="5"/>
        <v>50</v>
      </c>
      <c r="F21" s="52">
        <f t="shared" si="5"/>
        <v>170</v>
      </c>
      <c r="G21" s="52">
        <f t="shared" si="5"/>
        <v>818</v>
      </c>
      <c r="H21" s="52">
        <f t="shared" si="5"/>
        <v>818</v>
      </c>
      <c r="I21" s="52">
        <f t="shared" si="5"/>
        <v>0</v>
      </c>
      <c r="J21" s="58">
        <f t="shared" si="2"/>
        <v>560</v>
      </c>
    </row>
    <row r="24" spans="2:3" ht="12.75">
      <c r="B24" t="s">
        <v>33</v>
      </c>
      <c r="C24" s="1">
        <f>G21-'тур 24'!C26</f>
        <v>22</v>
      </c>
    </row>
    <row r="25" spans="2:3" ht="12.75">
      <c r="B25" t="s">
        <v>32</v>
      </c>
      <c r="C25" s="1">
        <f>C24/4</f>
        <v>5.5</v>
      </c>
    </row>
    <row r="26" spans="2:3" ht="12.75">
      <c r="B26" t="s">
        <v>34</v>
      </c>
      <c r="C26" s="1">
        <f>G21</f>
        <v>818</v>
      </c>
    </row>
    <row r="27" spans="2:3" ht="12.75">
      <c r="B27" t="s">
        <v>32</v>
      </c>
      <c r="C27" s="1">
        <f>C26*2/C21</f>
        <v>4.194871794871795</v>
      </c>
    </row>
    <row r="28" ht="12.75">
      <c r="B28" t="s">
        <v>676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 t="s">
        <v>26</v>
      </c>
      <c r="P33" s="83" t="s">
        <v>36</v>
      </c>
      <c r="Q33" s="83" t="s">
        <v>37</v>
      </c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/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 t="s">
        <v>35</v>
      </c>
      <c r="J37" s="83" t="s">
        <v>36</v>
      </c>
      <c r="K37" s="83" t="s">
        <v>26</v>
      </c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/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/>
      <c r="M39" s="28" t="s">
        <v>177</v>
      </c>
      <c r="N39" s="28" t="s">
        <v>30</v>
      </c>
      <c r="O39" s="28" t="s">
        <v>39</v>
      </c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/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/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 t="s">
        <v>530</v>
      </c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/>
      <c r="F43" s="28"/>
      <c r="G43" s="28" t="s">
        <v>179</v>
      </c>
      <c r="H43" s="83" t="s">
        <v>87</v>
      </c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 t="s">
        <v>28</v>
      </c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/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 t="s">
        <v>26</v>
      </c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 t="s">
        <v>647</v>
      </c>
      <c r="O46" s="28"/>
      <c r="P46" s="28"/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7">
      <selection activeCell="P47" sqref="P47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25</v>
      </c>
      <c r="D5" s="32">
        <v>21</v>
      </c>
      <c r="E5" s="32">
        <v>1</v>
      </c>
      <c r="F5" s="32">
        <v>3</v>
      </c>
      <c r="G5" s="32">
        <v>74</v>
      </c>
      <c r="H5" s="32">
        <v>27</v>
      </c>
      <c r="I5" s="33">
        <f aca="true" t="shared" si="1" ref="I5:I20">G5-H5</f>
        <v>47</v>
      </c>
      <c r="J5" s="29">
        <f aca="true" t="shared" si="2" ref="J5:J21">D5*3+E5</f>
        <v>64</v>
      </c>
      <c r="K5" s="13" t="s">
        <v>35</v>
      </c>
      <c r="L5" s="165"/>
      <c r="M5" s="165"/>
      <c r="N5" s="156">
        <f aca="true" t="shared" si="3" ref="N5:N20">J5/(C5*3)</f>
        <v>0.8533333333333334</v>
      </c>
      <c r="O5">
        <f aca="true" t="shared" si="4" ref="O5:O20">G5+H5</f>
        <v>101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25</v>
      </c>
      <c r="D6" s="32">
        <v>20</v>
      </c>
      <c r="E6" s="32">
        <v>2</v>
      </c>
      <c r="F6" s="32">
        <v>3</v>
      </c>
      <c r="G6" s="32">
        <v>78</v>
      </c>
      <c r="H6" s="32">
        <v>22</v>
      </c>
      <c r="I6" s="33">
        <f t="shared" si="1"/>
        <v>56</v>
      </c>
      <c r="J6" s="29">
        <f t="shared" si="2"/>
        <v>62</v>
      </c>
      <c r="K6" s="13" t="s">
        <v>36</v>
      </c>
      <c r="L6" s="1"/>
      <c r="M6" s="165"/>
      <c r="N6" s="156">
        <f t="shared" si="3"/>
        <v>0.8266666666666667</v>
      </c>
      <c r="O6">
        <f t="shared" si="4"/>
        <v>100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25</v>
      </c>
      <c r="D7" s="32">
        <v>19</v>
      </c>
      <c r="E7" s="32">
        <v>0</v>
      </c>
      <c r="F7" s="32">
        <v>6</v>
      </c>
      <c r="G7" s="32">
        <v>98</v>
      </c>
      <c r="H7" s="32">
        <v>32</v>
      </c>
      <c r="I7" s="33">
        <f t="shared" si="1"/>
        <v>66</v>
      </c>
      <c r="J7" s="29">
        <f t="shared" si="2"/>
        <v>57</v>
      </c>
      <c r="K7" s="13" t="s">
        <v>176</v>
      </c>
      <c r="L7" s="165"/>
      <c r="M7" s="165"/>
      <c r="N7" s="156">
        <f t="shared" si="3"/>
        <v>0.76</v>
      </c>
      <c r="O7">
        <f t="shared" si="4"/>
        <v>130</v>
      </c>
      <c r="Q7" s="155"/>
      <c r="R7" s="155"/>
    </row>
    <row r="8" spans="1:18" s="95" customFormat="1" ht="16.5" customHeight="1">
      <c r="A8" s="53">
        <v>4</v>
      </c>
      <c r="B8" s="103" t="s">
        <v>78</v>
      </c>
      <c r="C8" s="57">
        <f t="shared" si="0"/>
        <v>26</v>
      </c>
      <c r="D8" s="55">
        <v>15</v>
      </c>
      <c r="E8" s="55">
        <v>5</v>
      </c>
      <c r="F8" s="55">
        <v>6</v>
      </c>
      <c r="G8" s="55">
        <v>73</v>
      </c>
      <c r="H8" s="55">
        <v>24</v>
      </c>
      <c r="I8" s="56">
        <f t="shared" si="1"/>
        <v>49</v>
      </c>
      <c r="J8" s="53">
        <f t="shared" si="2"/>
        <v>50</v>
      </c>
      <c r="K8" s="130" t="s">
        <v>37</v>
      </c>
      <c r="L8" s="166"/>
      <c r="M8" s="165"/>
      <c r="N8" s="156">
        <f t="shared" si="3"/>
        <v>0.6410256410256411</v>
      </c>
      <c r="O8">
        <f t="shared" si="4"/>
        <v>97</v>
      </c>
      <c r="Q8" s="155"/>
      <c r="R8" s="155"/>
    </row>
    <row r="9" spans="1:18" ht="16.5" customHeight="1">
      <c r="A9" s="53">
        <v>5</v>
      </c>
      <c r="B9" s="103" t="s">
        <v>75</v>
      </c>
      <c r="C9" s="57">
        <f>SUM(D9:F9)</f>
        <v>24</v>
      </c>
      <c r="D9" s="55">
        <v>15</v>
      </c>
      <c r="E9" s="55">
        <v>3</v>
      </c>
      <c r="F9" s="55">
        <v>6</v>
      </c>
      <c r="G9" s="55">
        <v>56</v>
      </c>
      <c r="H9" s="55">
        <v>27</v>
      </c>
      <c r="I9" s="56">
        <f>G9-H9</f>
        <v>29</v>
      </c>
      <c r="J9" s="53">
        <f>D9*3+E9</f>
        <v>48</v>
      </c>
      <c r="K9" s="13" t="s">
        <v>36</v>
      </c>
      <c r="L9" s="165"/>
      <c r="M9" s="165"/>
      <c r="N9" s="156">
        <f>J9/(C9*3)</f>
        <v>0.6666666666666666</v>
      </c>
      <c r="O9">
        <f>G9+H9</f>
        <v>83</v>
      </c>
      <c r="Q9" s="155"/>
      <c r="R9" s="155"/>
    </row>
    <row r="10" spans="1:18" ht="16.5" customHeight="1">
      <c r="A10" s="53">
        <v>6</v>
      </c>
      <c r="B10" s="103" t="s">
        <v>76</v>
      </c>
      <c r="C10" s="57">
        <f t="shared" si="0"/>
        <v>26</v>
      </c>
      <c r="D10" s="55">
        <v>14</v>
      </c>
      <c r="E10" s="55">
        <v>4</v>
      </c>
      <c r="F10" s="55">
        <v>8</v>
      </c>
      <c r="G10" s="55">
        <v>45</v>
      </c>
      <c r="H10" s="55">
        <v>29</v>
      </c>
      <c r="I10" s="56">
        <f t="shared" si="1"/>
        <v>16</v>
      </c>
      <c r="J10" s="53">
        <f t="shared" si="2"/>
        <v>46</v>
      </c>
      <c r="K10" s="13" t="s">
        <v>26</v>
      </c>
      <c r="L10" s="165"/>
      <c r="M10" s="165"/>
      <c r="N10" s="156">
        <f t="shared" si="3"/>
        <v>0.5897435897435898</v>
      </c>
      <c r="O10">
        <f t="shared" si="4"/>
        <v>74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>SUM(D11:F11)</f>
        <v>26</v>
      </c>
      <c r="D11" s="55">
        <v>14</v>
      </c>
      <c r="E11" s="55">
        <v>4</v>
      </c>
      <c r="F11" s="55">
        <v>8</v>
      </c>
      <c r="G11" s="55">
        <v>69</v>
      </c>
      <c r="H11" s="55">
        <v>41</v>
      </c>
      <c r="I11" s="56">
        <f>G11-H11</f>
        <v>28</v>
      </c>
      <c r="J11" s="53">
        <f>D11*3+E11</f>
        <v>46</v>
      </c>
      <c r="K11" s="13" t="s">
        <v>35</v>
      </c>
      <c r="L11" s="1"/>
      <c r="M11" s="165"/>
      <c r="N11" s="156">
        <f>J11/(C11*3)</f>
        <v>0.5897435897435898</v>
      </c>
      <c r="O11">
        <f>G11+H11</f>
        <v>110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26</v>
      </c>
      <c r="D12" s="2">
        <v>13</v>
      </c>
      <c r="E12" s="2">
        <v>5</v>
      </c>
      <c r="F12" s="2">
        <v>8</v>
      </c>
      <c r="G12" s="2">
        <v>50</v>
      </c>
      <c r="H12" s="2">
        <v>50</v>
      </c>
      <c r="I12" s="11">
        <f t="shared" si="1"/>
        <v>0</v>
      </c>
      <c r="J12" s="6">
        <f t="shared" si="2"/>
        <v>44</v>
      </c>
      <c r="K12" s="13" t="s">
        <v>38</v>
      </c>
      <c r="L12" s="1"/>
      <c r="M12" s="165"/>
      <c r="N12" s="156">
        <f t="shared" si="3"/>
        <v>0.5641025641025641</v>
      </c>
      <c r="O12">
        <f t="shared" si="4"/>
        <v>100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25</v>
      </c>
      <c r="D13" s="2">
        <v>10</v>
      </c>
      <c r="E13" s="2">
        <v>6</v>
      </c>
      <c r="F13" s="2">
        <v>9</v>
      </c>
      <c r="G13" s="2">
        <v>45</v>
      </c>
      <c r="H13" s="2">
        <v>31</v>
      </c>
      <c r="I13" s="11">
        <f t="shared" si="1"/>
        <v>14</v>
      </c>
      <c r="J13" s="6">
        <f t="shared" si="2"/>
        <v>36</v>
      </c>
      <c r="K13" s="13" t="s">
        <v>36</v>
      </c>
      <c r="L13" s="165"/>
      <c r="M13" s="165"/>
      <c r="N13" s="156">
        <f t="shared" si="3"/>
        <v>0.48</v>
      </c>
      <c r="O13">
        <f t="shared" si="4"/>
        <v>76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26</v>
      </c>
      <c r="D14" s="55">
        <v>8</v>
      </c>
      <c r="E14" s="55">
        <v>6</v>
      </c>
      <c r="F14" s="55">
        <v>12</v>
      </c>
      <c r="G14" s="55">
        <v>44</v>
      </c>
      <c r="H14" s="55">
        <v>69</v>
      </c>
      <c r="I14" s="56">
        <f t="shared" si="1"/>
        <v>-25</v>
      </c>
      <c r="J14" s="53">
        <f t="shared" si="2"/>
        <v>30</v>
      </c>
      <c r="K14" s="13" t="s">
        <v>86</v>
      </c>
      <c r="L14" s="1"/>
      <c r="M14" s="165"/>
      <c r="N14" s="156">
        <f t="shared" si="3"/>
        <v>0.38461538461538464</v>
      </c>
      <c r="O14">
        <f t="shared" si="4"/>
        <v>113</v>
      </c>
      <c r="Q14" s="155"/>
      <c r="R14" s="155"/>
    </row>
    <row r="15" spans="1:18" ht="16.5" customHeight="1">
      <c r="A15" s="53">
        <v>11</v>
      </c>
      <c r="B15" s="103" t="s">
        <v>81</v>
      </c>
      <c r="C15" s="57">
        <f t="shared" si="0"/>
        <v>25</v>
      </c>
      <c r="D15" s="55">
        <v>6</v>
      </c>
      <c r="E15" s="55">
        <v>5</v>
      </c>
      <c r="F15" s="55">
        <v>14</v>
      </c>
      <c r="G15" s="55">
        <v>34</v>
      </c>
      <c r="H15" s="55">
        <v>65</v>
      </c>
      <c r="I15" s="56">
        <f t="shared" si="1"/>
        <v>-31</v>
      </c>
      <c r="J15" s="53">
        <f t="shared" si="2"/>
        <v>23</v>
      </c>
      <c r="K15" s="13" t="s">
        <v>177</v>
      </c>
      <c r="L15" s="165"/>
      <c r="M15" s="165"/>
      <c r="N15" s="156">
        <f t="shared" si="3"/>
        <v>0.30666666666666664</v>
      </c>
      <c r="O15">
        <f t="shared" si="4"/>
        <v>99</v>
      </c>
      <c r="Q15" s="155"/>
      <c r="R15" s="155"/>
    </row>
    <row r="16" spans="1:18" ht="14.25">
      <c r="A16" s="131">
        <v>12</v>
      </c>
      <c r="B16" s="132" t="s">
        <v>18</v>
      </c>
      <c r="C16" s="133">
        <f t="shared" si="0"/>
        <v>24</v>
      </c>
      <c r="D16" s="134">
        <v>7</v>
      </c>
      <c r="E16" s="134">
        <v>2</v>
      </c>
      <c r="F16" s="134">
        <v>15</v>
      </c>
      <c r="G16" s="134">
        <v>43</v>
      </c>
      <c r="H16" s="134">
        <v>76</v>
      </c>
      <c r="I16" s="135">
        <f t="shared" si="1"/>
        <v>-33</v>
      </c>
      <c r="J16" s="131">
        <f t="shared" si="2"/>
        <v>23</v>
      </c>
      <c r="K16" s="13" t="s">
        <v>39</v>
      </c>
      <c r="L16" s="1"/>
      <c r="M16" s="165"/>
      <c r="N16" s="156">
        <f t="shared" si="3"/>
        <v>0.3194444444444444</v>
      </c>
      <c r="O16">
        <f t="shared" si="4"/>
        <v>119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26</v>
      </c>
      <c r="D17" s="55">
        <v>5</v>
      </c>
      <c r="E17" s="55">
        <v>3</v>
      </c>
      <c r="F17" s="55">
        <v>18</v>
      </c>
      <c r="G17" s="55">
        <v>27</v>
      </c>
      <c r="H17" s="55">
        <v>72</v>
      </c>
      <c r="I17" s="56">
        <f t="shared" si="1"/>
        <v>-45</v>
      </c>
      <c r="J17" s="53">
        <f t="shared" si="2"/>
        <v>18</v>
      </c>
      <c r="K17" s="13" t="s">
        <v>66</v>
      </c>
      <c r="L17" s="1"/>
      <c r="M17" s="165"/>
      <c r="N17" s="156">
        <f t="shared" si="3"/>
        <v>0.23076923076923078</v>
      </c>
      <c r="O17">
        <f t="shared" si="4"/>
        <v>99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25</v>
      </c>
      <c r="D18" s="55">
        <v>5</v>
      </c>
      <c r="E18" s="55">
        <v>2</v>
      </c>
      <c r="F18" s="55">
        <v>18</v>
      </c>
      <c r="G18" s="55">
        <v>42</v>
      </c>
      <c r="H18" s="55">
        <v>74</v>
      </c>
      <c r="I18" s="56">
        <f t="shared" si="1"/>
        <v>-32</v>
      </c>
      <c r="J18" s="53">
        <f t="shared" si="2"/>
        <v>17</v>
      </c>
      <c r="K18" s="13" t="s">
        <v>67</v>
      </c>
      <c r="L18" s="165"/>
      <c r="M18" s="165"/>
      <c r="N18" s="156">
        <f t="shared" si="3"/>
        <v>0.22666666666666666</v>
      </c>
      <c r="O18">
        <f t="shared" si="4"/>
        <v>116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26</v>
      </c>
      <c r="D19" s="38">
        <v>3</v>
      </c>
      <c r="E19" s="38">
        <v>4</v>
      </c>
      <c r="F19" s="38">
        <v>19</v>
      </c>
      <c r="G19" s="38">
        <v>38</v>
      </c>
      <c r="H19" s="38">
        <v>103</v>
      </c>
      <c r="I19" s="39">
        <f t="shared" si="1"/>
        <v>-65</v>
      </c>
      <c r="J19" s="35">
        <f t="shared" si="2"/>
        <v>13</v>
      </c>
      <c r="K19" s="13" t="s">
        <v>26</v>
      </c>
      <c r="L19" s="165"/>
      <c r="M19" s="165"/>
      <c r="N19" s="156">
        <f t="shared" si="3"/>
        <v>0.16666666666666666</v>
      </c>
      <c r="O19">
        <f t="shared" si="4"/>
        <v>141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26</v>
      </c>
      <c r="D20" s="44">
        <v>2</v>
      </c>
      <c r="E20" s="44">
        <v>0</v>
      </c>
      <c r="F20" s="44">
        <v>24</v>
      </c>
      <c r="G20" s="44">
        <v>24</v>
      </c>
      <c r="H20" s="44">
        <v>98</v>
      </c>
      <c r="I20" s="45">
        <f t="shared" si="1"/>
        <v>-74</v>
      </c>
      <c r="J20" s="41">
        <f t="shared" si="2"/>
        <v>6</v>
      </c>
      <c r="K20" s="13" t="s">
        <v>35</v>
      </c>
      <c r="L20" s="1"/>
      <c r="M20" s="165"/>
      <c r="N20" s="156">
        <f t="shared" si="3"/>
        <v>0.07692307692307693</v>
      </c>
      <c r="O20">
        <f t="shared" si="4"/>
        <v>122</v>
      </c>
      <c r="Q20" s="155"/>
      <c r="R20" s="155"/>
    </row>
    <row r="21" spans="3:10" ht="12.75">
      <c r="C21" s="52">
        <f aca="true" t="shared" si="5" ref="C21:I21">SUM(C$5:C$20)</f>
        <v>406</v>
      </c>
      <c r="D21" s="52">
        <f t="shared" si="5"/>
        <v>177</v>
      </c>
      <c r="E21" s="52">
        <f t="shared" si="5"/>
        <v>52</v>
      </c>
      <c r="F21" s="52">
        <f t="shared" si="5"/>
        <v>177</v>
      </c>
      <c r="G21" s="52">
        <f t="shared" si="5"/>
        <v>840</v>
      </c>
      <c r="H21" s="52">
        <f t="shared" si="5"/>
        <v>840</v>
      </c>
      <c r="I21" s="52">
        <f t="shared" si="5"/>
        <v>0</v>
      </c>
      <c r="J21" s="58">
        <f t="shared" si="2"/>
        <v>583</v>
      </c>
    </row>
    <row r="24" spans="2:3" ht="12.75">
      <c r="B24" t="s">
        <v>33</v>
      </c>
      <c r="C24" s="1">
        <f>G21-'тур 25'!C26</f>
        <v>22</v>
      </c>
    </row>
    <row r="25" spans="2:3" ht="12.75">
      <c r="B25" t="s">
        <v>32</v>
      </c>
      <c r="C25" s="1">
        <f>C24/8</f>
        <v>2.75</v>
      </c>
    </row>
    <row r="26" spans="2:3" ht="12.75">
      <c r="B26" t="s">
        <v>34</v>
      </c>
      <c r="C26" s="1">
        <f>G21</f>
        <v>840</v>
      </c>
    </row>
    <row r="27" spans="2:3" ht="12.75">
      <c r="B27" t="s">
        <v>32</v>
      </c>
      <c r="C27" s="1">
        <f>C26*2/C21</f>
        <v>4.137931034482759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/>
      <c r="H32" s="82"/>
      <c r="I32" s="82" t="s">
        <v>158</v>
      </c>
      <c r="J32" s="82" t="s">
        <v>67</v>
      </c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/>
      <c r="M33" s="83" t="s">
        <v>26</v>
      </c>
      <c r="N33" s="83" t="s">
        <v>24</v>
      </c>
      <c r="O33" s="83" t="s">
        <v>26</v>
      </c>
      <c r="P33" s="83" t="s">
        <v>36</v>
      </c>
      <c r="Q33" s="83" t="s">
        <v>37</v>
      </c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 t="s">
        <v>39</v>
      </c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 t="s">
        <v>26</v>
      </c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/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/>
      <c r="G37" s="83" t="s">
        <v>29</v>
      </c>
      <c r="H37" s="27"/>
      <c r="I37" s="83" t="s">
        <v>35</v>
      </c>
      <c r="J37" s="83" t="s">
        <v>36</v>
      </c>
      <c r="K37" s="83" t="s">
        <v>26</v>
      </c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 t="s">
        <v>35</v>
      </c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/>
      <c r="M39" s="28" t="s">
        <v>177</v>
      </c>
      <c r="N39" s="28" t="s">
        <v>30</v>
      </c>
      <c r="O39" s="28" t="s">
        <v>39</v>
      </c>
      <c r="P39" s="28" t="s">
        <v>27</v>
      </c>
      <c r="Q39" s="28"/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 t="s">
        <v>35</v>
      </c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 t="s">
        <v>177</v>
      </c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 t="s">
        <v>219</v>
      </c>
      <c r="G42" s="28" t="s">
        <v>530</v>
      </c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/>
      <c r="F43" s="28"/>
      <c r="G43" s="28" t="s">
        <v>179</v>
      </c>
      <c r="H43" s="83" t="s">
        <v>87</v>
      </c>
      <c r="I43" s="28"/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 t="s">
        <v>28</v>
      </c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 t="s">
        <v>38</v>
      </c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 t="s">
        <v>26</v>
      </c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 t="s">
        <v>647</v>
      </c>
      <c r="O46" s="28"/>
      <c r="P46" s="28" t="s">
        <v>35</v>
      </c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/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S17" sqref="S17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26</v>
      </c>
      <c r="D5" s="32">
        <v>21</v>
      </c>
      <c r="E5" s="32">
        <v>2</v>
      </c>
      <c r="F5" s="32">
        <v>3</v>
      </c>
      <c r="G5" s="32">
        <v>75</v>
      </c>
      <c r="H5" s="32">
        <v>28</v>
      </c>
      <c r="I5" s="33">
        <f aca="true" t="shared" si="1" ref="I5:I20">G5-H5</f>
        <v>47</v>
      </c>
      <c r="J5" s="29">
        <f aca="true" t="shared" si="2" ref="J5:J21">D5*3+E5</f>
        <v>65</v>
      </c>
      <c r="K5" s="13" t="s">
        <v>26</v>
      </c>
      <c r="L5" s="165"/>
      <c r="M5" s="165"/>
      <c r="N5" s="156">
        <f aca="true" t="shared" si="3" ref="N5:N20">J5/(C5*3)</f>
        <v>0.8333333333333334</v>
      </c>
      <c r="O5">
        <f aca="true" t="shared" si="4" ref="O5:O20">G5+H5</f>
        <v>103</v>
      </c>
      <c r="Q5" s="155"/>
      <c r="R5" s="155"/>
    </row>
    <row r="6" spans="1:18" ht="16.5" customHeight="1">
      <c r="A6" s="29">
        <v>2</v>
      </c>
      <c r="B6" s="100" t="s">
        <v>79</v>
      </c>
      <c r="C6" s="34">
        <f t="shared" si="0"/>
        <v>26</v>
      </c>
      <c r="D6" s="32">
        <v>20</v>
      </c>
      <c r="E6" s="32">
        <v>2</v>
      </c>
      <c r="F6" s="32">
        <v>4</v>
      </c>
      <c r="G6" s="32">
        <v>78</v>
      </c>
      <c r="H6" s="32">
        <v>25</v>
      </c>
      <c r="I6" s="33">
        <f t="shared" si="1"/>
        <v>53</v>
      </c>
      <c r="J6" s="29">
        <f t="shared" si="2"/>
        <v>62</v>
      </c>
      <c r="K6" s="13" t="s">
        <v>177</v>
      </c>
      <c r="L6" s="1"/>
      <c r="M6" s="165"/>
      <c r="N6" s="156">
        <f t="shared" si="3"/>
        <v>0.7948717948717948</v>
      </c>
      <c r="O6">
        <f t="shared" si="4"/>
        <v>103</v>
      </c>
      <c r="Q6" s="155"/>
      <c r="R6" s="155"/>
    </row>
    <row r="7" spans="1:18" ht="16.5" customHeight="1">
      <c r="A7" s="29">
        <v>3</v>
      </c>
      <c r="B7" s="100" t="s">
        <v>11</v>
      </c>
      <c r="C7" s="34">
        <f t="shared" si="0"/>
        <v>26</v>
      </c>
      <c r="D7" s="32">
        <v>19</v>
      </c>
      <c r="E7" s="32">
        <v>1</v>
      </c>
      <c r="F7" s="32">
        <v>6</v>
      </c>
      <c r="G7" s="32">
        <v>99</v>
      </c>
      <c r="H7" s="32">
        <v>33</v>
      </c>
      <c r="I7" s="33">
        <f t="shared" si="1"/>
        <v>66</v>
      </c>
      <c r="J7" s="29">
        <f t="shared" si="2"/>
        <v>58</v>
      </c>
      <c r="K7" s="13" t="s">
        <v>26</v>
      </c>
      <c r="L7" s="165"/>
      <c r="M7" s="165"/>
      <c r="N7" s="156">
        <f t="shared" si="3"/>
        <v>0.7435897435897436</v>
      </c>
      <c r="O7">
        <f t="shared" si="4"/>
        <v>132</v>
      </c>
      <c r="Q7" s="155"/>
      <c r="R7" s="155"/>
    </row>
    <row r="8" spans="1:18" ht="16.5" customHeight="1">
      <c r="A8" s="53">
        <v>4</v>
      </c>
      <c r="B8" s="103" t="s">
        <v>75</v>
      </c>
      <c r="C8" s="57">
        <f>SUM(D8:F8)</f>
        <v>25</v>
      </c>
      <c r="D8" s="55">
        <v>16</v>
      </c>
      <c r="E8" s="55">
        <v>3</v>
      </c>
      <c r="F8" s="55">
        <v>6</v>
      </c>
      <c r="G8" s="55">
        <v>61</v>
      </c>
      <c r="H8" s="55">
        <v>27</v>
      </c>
      <c r="I8" s="56">
        <f>G8-H8</f>
        <v>34</v>
      </c>
      <c r="J8" s="53">
        <f>D8*3+E8</f>
        <v>51</v>
      </c>
      <c r="K8" s="13" t="s">
        <v>37</v>
      </c>
      <c r="L8" s="165"/>
      <c r="M8" s="165"/>
      <c r="N8" s="156">
        <f>J8/(C8*3)</f>
        <v>0.68</v>
      </c>
      <c r="O8">
        <f>G8+H8</f>
        <v>88</v>
      </c>
      <c r="Q8" s="155"/>
      <c r="R8" s="155"/>
    </row>
    <row r="9" spans="1:18" s="95" customFormat="1" ht="16.5" customHeight="1">
      <c r="A9" s="53">
        <v>5</v>
      </c>
      <c r="B9" s="103" t="s">
        <v>78</v>
      </c>
      <c r="C9" s="57">
        <f>SUM(D9:F9)</f>
        <v>27</v>
      </c>
      <c r="D9" s="55">
        <v>15</v>
      </c>
      <c r="E9" s="55">
        <v>5</v>
      </c>
      <c r="F9" s="55">
        <v>7</v>
      </c>
      <c r="G9" s="55">
        <v>74</v>
      </c>
      <c r="H9" s="55">
        <v>27</v>
      </c>
      <c r="I9" s="56">
        <f>G9-H9</f>
        <v>47</v>
      </c>
      <c r="J9" s="53">
        <f>D9*3+E9</f>
        <v>50</v>
      </c>
      <c r="K9" s="130" t="s">
        <v>157</v>
      </c>
      <c r="L9" s="166"/>
      <c r="M9" s="165"/>
      <c r="N9" s="156">
        <f>J9/(C9*3)</f>
        <v>0.6172839506172839</v>
      </c>
      <c r="O9">
        <f>G9+H9</f>
        <v>101</v>
      </c>
      <c r="Q9" s="155"/>
      <c r="R9" s="155"/>
    </row>
    <row r="10" spans="1:18" ht="16.5" customHeight="1">
      <c r="A10" s="53">
        <v>6</v>
      </c>
      <c r="B10" s="103" t="s">
        <v>76</v>
      </c>
      <c r="C10" s="57">
        <f t="shared" si="0"/>
        <v>27</v>
      </c>
      <c r="D10" s="55">
        <v>15</v>
      </c>
      <c r="E10" s="55">
        <v>4</v>
      </c>
      <c r="F10" s="55">
        <v>8</v>
      </c>
      <c r="G10" s="55">
        <v>48</v>
      </c>
      <c r="H10" s="55">
        <v>29</v>
      </c>
      <c r="I10" s="56">
        <f t="shared" si="1"/>
        <v>19</v>
      </c>
      <c r="J10" s="53">
        <f t="shared" si="2"/>
        <v>49</v>
      </c>
      <c r="K10" s="13" t="s">
        <v>176</v>
      </c>
      <c r="L10" s="165"/>
      <c r="M10" s="165"/>
      <c r="N10" s="156">
        <f t="shared" si="3"/>
        <v>0.6049382716049383</v>
      </c>
      <c r="O10">
        <f t="shared" si="4"/>
        <v>77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 t="shared" si="0"/>
        <v>27</v>
      </c>
      <c r="D11" s="55">
        <v>14</v>
      </c>
      <c r="E11" s="55">
        <v>4</v>
      </c>
      <c r="F11" s="55">
        <v>9</v>
      </c>
      <c r="G11" s="55">
        <v>69</v>
      </c>
      <c r="H11" s="55">
        <v>46</v>
      </c>
      <c r="I11" s="56">
        <f t="shared" si="1"/>
        <v>23</v>
      </c>
      <c r="J11" s="53">
        <f t="shared" si="2"/>
        <v>46</v>
      </c>
      <c r="K11" s="13" t="s">
        <v>39</v>
      </c>
      <c r="L11" s="1"/>
      <c r="M11" s="165"/>
      <c r="N11" s="156">
        <f t="shared" si="3"/>
        <v>0.5679012345679012</v>
      </c>
      <c r="O11">
        <f t="shared" si="4"/>
        <v>115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27</v>
      </c>
      <c r="D12" s="2">
        <v>13</v>
      </c>
      <c r="E12" s="2">
        <v>6</v>
      </c>
      <c r="F12" s="2">
        <v>8</v>
      </c>
      <c r="G12" s="2">
        <v>51</v>
      </c>
      <c r="H12" s="2">
        <v>51</v>
      </c>
      <c r="I12" s="11">
        <f t="shared" si="1"/>
        <v>0</v>
      </c>
      <c r="J12" s="6">
        <f t="shared" si="2"/>
        <v>45</v>
      </c>
      <c r="K12" s="13" t="s">
        <v>26</v>
      </c>
      <c r="L12" s="1"/>
      <c r="M12" s="165"/>
      <c r="N12" s="156">
        <f t="shared" si="3"/>
        <v>0.5555555555555556</v>
      </c>
      <c r="O12">
        <f t="shared" si="4"/>
        <v>102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26</v>
      </c>
      <c r="D13" s="2">
        <v>11</v>
      </c>
      <c r="E13" s="2">
        <v>6</v>
      </c>
      <c r="F13" s="2">
        <v>9</v>
      </c>
      <c r="G13" s="2">
        <v>47</v>
      </c>
      <c r="H13" s="2">
        <v>31</v>
      </c>
      <c r="I13" s="11">
        <f t="shared" si="1"/>
        <v>16</v>
      </c>
      <c r="J13" s="6">
        <f t="shared" si="2"/>
        <v>39</v>
      </c>
      <c r="K13" s="13" t="s">
        <v>25</v>
      </c>
      <c r="L13" s="165"/>
      <c r="M13" s="165"/>
      <c r="N13" s="156">
        <f t="shared" si="3"/>
        <v>0.5</v>
      </c>
      <c r="O13">
        <f t="shared" si="4"/>
        <v>78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27</v>
      </c>
      <c r="D14" s="55">
        <v>8</v>
      </c>
      <c r="E14" s="55">
        <v>6</v>
      </c>
      <c r="F14" s="55">
        <v>13</v>
      </c>
      <c r="G14" s="55">
        <v>44</v>
      </c>
      <c r="H14" s="55">
        <v>75</v>
      </c>
      <c r="I14" s="56">
        <f t="shared" si="1"/>
        <v>-31</v>
      </c>
      <c r="J14" s="53">
        <f t="shared" si="2"/>
        <v>30</v>
      </c>
      <c r="K14" s="13" t="s">
        <v>219</v>
      </c>
      <c r="L14" s="1"/>
      <c r="M14" s="165"/>
      <c r="N14" s="156">
        <f t="shared" si="3"/>
        <v>0.37037037037037035</v>
      </c>
      <c r="O14">
        <f t="shared" si="4"/>
        <v>119</v>
      </c>
      <c r="Q14" s="155"/>
      <c r="R14" s="155"/>
    </row>
    <row r="15" spans="1:18" ht="16.5" customHeight="1">
      <c r="A15" s="53">
        <v>11</v>
      </c>
      <c r="B15" s="103" t="s">
        <v>81</v>
      </c>
      <c r="C15" s="57">
        <f t="shared" si="0"/>
        <v>26</v>
      </c>
      <c r="D15" s="55">
        <v>7</v>
      </c>
      <c r="E15" s="55">
        <v>5</v>
      </c>
      <c r="F15" s="55">
        <v>14</v>
      </c>
      <c r="G15" s="55">
        <v>37</v>
      </c>
      <c r="H15" s="55">
        <v>66</v>
      </c>
      <c r="I15" s="56">
        <f t="shared" si="1"/>
        <v>-29</v>
      </c>
      <c r="J15" s="53">
        <f t="shared" si="2"/>
        <v>26</v>
      </c>
      <c r="K15" s="13" t="s">
        <v>22</v>
      </c>
      <c r="L15" s="165"/>
      <c r="M15" s="165"/>
      <c r="N15" s="156">
        <f t="shared" si="3"/>
        <v>0.3333333333333333</v>
      </c>
      <c r="O15">
        <f t="shared" si="4"/>
        <v>103</v>
      </c>
      <c r="Q15" s="155"/>
      <c r="R15" s="155"/>
    </row>
    <row r="16" spans="1:18" ht="14.25">
      <c r="A16" s="131">
        <v>12</v>
      </c>
      <c r="B16" s="132" t="s">
        <v>18</v>
      </c>
      <c r="C16" s="133">
        <f t="shared" si="0"/>
        <v>25</v>
      </c>
      <c r="D16" s="134">
        <v>7</v>
      </c>
      <c r="E16" s="134">
        <v>2</v>
      </c>
      <c r="F16" s="134">
        <v>16</v>
      </c>
      <c r="G16" s="134">
        <v>43</v>
      </c>
      <c r="H16" s="134">
        <v>78</v>
      </c>
      <c r="I16" s="135">
        <f t="shared" si="1"/>
        <v>-35</v>
      </c>
      <c r="J16" s="131">
        <f t="shared" si="2"/>
        <v>23</v>
      </c>
      <c r="K16" s="13" t="s">
        <v>24</v>
      </c>
      <c r="L16" s="1"/>
      <c r="M16" s="165"/>
      <c r="N16" s="156">
        <f t="shared" si="3"/>
        <v>0.30666666666666664</v>
      </c>
      <c r="O16">
        <f t="shared" si="4"/>
        <v>121</v>
      </c>
      <c r="Q16" s="155"/>
      <c r="R16" s="155"/>
    </row>
    <row r="17" spans="1:18" ht="16.5" customHeight="1">
      <c r="A17" s="53">
        <v>13</v>
      </c>
      <c r="B17" s="103" t="s">
        <v>17</v>
      </c>
      <c r="C17" s="57">
        <f t="shared" si="0"/>
        <v>27</v>
      </c>
      <c r="D17" s="55">
        <v>6</v>
      </c>
      <c r="E17" s="55">
        <v>3</v>
      </c>
      <c r="F17" s="55">
        <v>18</v>
      </c>
      <c r="G17" s="55">
        <v>29</v>
      </c>
      <c r="H17" s="55">
        <v>72</v>
      </c>
      <c r="I17" s="56">
        <f t="shared" si="1"/>
        <v>-43</v>
      </c>
      <c r="J17" s="53">
        <f t="shared" si="2"/>
        <v>21</v>
      </c>
      <c r="K17" s="13" t="s">
        <v>25</v>
      </c>
      <c r="L17" s="1"/>
      <c r="M17" s="165"/>
      <c r="N17" s="156">
        <f t="shared" si="3"/>
        <v>0.25925925925925924</v>
      </c>
      <c r="O17">
        <f t="shared" si="4"/>
        <v>101</v>
      </c>
      <c r="Q17" s="155"/>
      <c r="R17" s="155"/>
    </row>
    <row r="18" spans="1:18" ht="16.5" customHeight="1">
      <c r="A18" s="53">
        <v>14</v>
      </c>
      <c r="B18" s="103" t="s">
        <v>77</v>
      </c>
      <c r="C18" s="57">
        <f t="shared" si="0"/>
        <v>26</v>
      </c>
      <c r="D18" s="55">
        <v>6</v>
      </c>
      <c r="E18" s="55">
        <v>2</v>
      </c>
      <c r="F18" s="55">
        <v>18</v>
      </c>
      <c r="G18" s="55">
        <v>48</v>
      </c>
      <c r="H18" s="55">
        <v>74</v>
      </c>
      <c r="I18" s="56">
        <f t="shared" si="1"/>
        <v>-26</v>
      </c>
      <c r="J18" s="53">
        <f t="shared" si="2"/>
        <v>20</v>
      </c>
      <c r="K18" s="13" t="s">
        <v>218</v>
      </c>
      <c r="L18" s="165"/>
      <c r="M18" s="165"/>
      <c r="N18" s="156">
        <f t="shared" si="3"/>
        <v>0.2564102564102564</v>
      </c>
      <c r="O18">
        <f t="shared" si="4"/>
        <v>122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27</v>
      </c>
      <c r="D19" s="38">
        <v>3</v>
      </c>
      <c r="E19" s="38">
        <v>5</v>
      </c>
      <c r="F19" s="38">
        <v>19</v>
      </c>
      <c r="G19" s="38">
        <v>39</v>
      </c>
      <c r="H19" s="38">
        <v>104</v>
      </c>
      <c r="I19" s="39">
        <f t="shared" si="1"/>
        <v>-65</v>
      </c>
      <c r="J19" s="35">
        <f t="shared" si="2"/>
        <v>14</v>
      </c>
      <c r="K19" s="13" t="s">
        <v>26</v>
      </c>
      <c r="L19" s="165"/>
      <c r="M19" s="165"/>
      <c r="N19" s="156">
        <f t="shared" si="3"/>
        <v>0.1728395061728395</v>
      </c>
      <c r="O19">
        <f t="shared" si="4"/>
        <v>143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27</v>
      </c>
      <c r="D20" s="44">
        <v>2</v>
      </c>
      <c r="E20" s="44">
        <v>0</v>
      </c>
      <c r="F20" s="44">
        <v>25</v>
      </c>
      <c r="G20" s="44">
        <v>24</v>
      </c>
      <c r="H20" s="44">
        <v>100</v>
      </c>
      <c r="I20" s="45">
        <f t="shared" si="1"/>
        <v>-76</v>
      </c>
      <c r="J20" s="41">
        <f t="shared" si="2"/>
        <v>6</v>
      </c>
      <c r="K20" s="13" t="s">
        <v>24</v>
      </c>
      <c r="L20" s="1"/>
      <c r="M20" s="165"/>
      <c r="N20" s="156">
        <f t="shared" si="3"/>
        <v>0.07407407407407407</v>
      </c>
      <c r="O20">
        <f t="shared" si="4"/>
        <v>124</v>
      </c>
      <c r="Q20" s="155"/>
      <c r="R20" s="155"/>
    </row>
    <row r="21" spans="3:10" ht="12.75">
      <c r="C21" s="52">
        <f aca="true" t="shared" si="5" ref="C21:I21">SUM(C$5:C$20)</f>
        <v>422</v>
      </c>
      <c r="D21" s="52">
        <f t="shared" si="5"/>
        <v>183</v>
      </c>
      <c r="E21" s="52">
        <f t="shared" si="5"/>
        <v>56</v>
      </c>
      <c r="F21" s="52">
        <f t="shared" si="5"/>
        <v>183</v>
      </c>
      <c r="G21" s="52">
        <f t="shared" si="5"/>
        <v>866</v>
      </c>
      <c r="H21" s="52">
        <f t="shared" si="5"/>
        <v>866</v>
      </c>
      <c r="I21" s="52">
        <f t="shared" si="5"/>
        <v>0</v>
      </c>
      <c r="J21" s="58">
        <f t="shared" si="2"/>
        <v>605</v>
      </c>
    </row>
    <row r="24" spans="2:3" ht="12.75">
      <c r="B24" t="s">
        <v>33</v>
      </c>
      <c r="C24" s="1">
        <f>G21-'тур 26'!C26</f>
        <v>26</v>
      </c>
    </row>
    <row r="25" spans="2:3" ht="12.75">
      <c r="B25" t="s">
        <v>32</v>
      </c>
      <c r="C25" s="1">
        <f>C24/8</f>
        <v>3.25</v>
      </c>
    </row>
    <row r="26" spans="2:3" ht="12.75">
      <c r="B26" t="s">
        <v>34</v>
      </c>
      <c r="C26" s="1">
        <f>G21</f>
        <v>866</v>
      </c>
    </row>
    <row r="27" spans="2:3" ht="12.75">
      <c r="B27" t="s">
        <v>32</v>
      </c>
      <c r="C27" s="1">
        <f>C26*2/C21</f>
        <v>4.104265402843602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/>
      <c r="H32" s="82"/>
      <c r="I32" s="82" t="s">
        <v>158</v>
      </c>
      <c r="J32" s="82" t="s">
        <v>67</v>
      </c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 t="s">
        <v>157</v>
      </c>
      <c r="M33" s="83" t="s">
        <v>26</v>
      </c>
      <c r="N33" s="83" t="s">
        <v>24</v>
      </c>
      <c r="O33" s="83" t="s">
        <v>26</v>
      </c>
      <c r="P33" s="83" t="s">
        <v>36</v>
      </c>
      <c r="Q33" s="83" t="s">
        <v>37</v>
      </c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 t="s">
        <v>39</v>
      </c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/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 t="s">
        <v>26</v>
      </c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 t="s">
        <v>26</v>
      </c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 t="s">
        <v>176</v>
      </c>
      <c r="G37" s="83" t="s">
        <v>29</v>
      </c>
      <c r="H37" s="27"/>
      <c r="I37" s="83" t="s">
        <v>35</v>
      </c>
      <c r="J37" s="83" t="s">
        <v>36</v>
      </c>
      <c r="K37" s="83" t="s">
        <v>26</v>
      </c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/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 t="s">
        <v>35</v>
      </c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/>
      <c r="M39" s="28" t="s">
        <v>177</v>
      </c>
      <c r="N39" s="28" t="s">
        <v>30</v>
      </c>
      <c r="O39" s="28" t="s">
        <v>39</v>
      </c>
      <c r="P39" s="28" t="s">
        <v>27</v>
      </c>
      <c r="Q39" s="28" t="s">
        <v>25</v>
      </c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 t="s">
        <v>35</v>
      </c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/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 t="s">
        <v>177</v>
      </c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 t="s">
        <v>219</v>
      </c>
      <c r="D42" s="83" t="s">
        <v>178</v>
      </c>
      <c r="E42" s="28"/>
      <c r="F42" s="28" t="s">
        <v>219</v>
      </c>
      <c r="G42" s="28" t="s">
        <v>530</v>
      </c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/>
      <c r="F43" s="28"/>
      <c r="G43" s="28" t="s">
        <v>179</v>
      </c>
      <c r="H43" s="83" t="s">
        <v>87</v>
      </c>
      <c r="I43" s="28" t="s">
        <v>26</v>
      </c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 t="s">
        <v>28</v>
      </c>
      <c r="F44" s="83" t="s">
        <v>39</v>
      </c>
      <c r="G44" s="28" t="s">
        <v>38</v>
      </c>
      <c r="H44" s="83"/>
      <c r="I44" s="28" t="s">
        <v>215</v>
      </c>
      <c r="J44" s="28" t="s">
        <v>217</v>
      </c>
      <c r="K44" s="28" t="s">
        <v>23</v>
      </c>
      <c r="L44" s="83" t="s">
        <v>37</v>
      </c>
      <c r="M44" s="28" t="s">
        <v>38</v>
      </c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 t="s">
        <v>25</v>
      </c>
      <c r="F45" s="28" t="s">
        <v>26</v>
      </c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/>
      <c r="N46" s="28" t="s">
        <v>647</v>
      </c>
      <c r="O46" s="28"/>
      <c r="P46" s="28" t="s">
        <v>35</v>
      </c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 t="s">
        <v>37</v>
      </c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N25" sqref="N25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1" width="5.00390625" style="0" customWidth="1"/>
    <col min="12" max="12" width="6.00390625" style="0" bestFit="1" customWidth="1"/>
    <col min="13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27</v>
      </c>
      <c r="D5" s="32">
        <v>22</v>
      </c>
      <c r="E5" s="32">
        <v>2</v>
      </c>
      <c r="F5" s="32">
        <v>3</v>
      </c>
      <c r="G5" s="32">
        <v>78</v>
      </c>
      <c r="H5" s="32">
        <v>29</v>
      </c>
      <c r="I5" s="33">
        <f aca="true" t="shared" si="1" ref="I5:I20">G5-H5</f>
        <v>49</v>
      </c>
      <c r="J5" s="29">
        <f aca="true" t="shared" si="2" ref="J5:J21">D5*3+E5</f>
        <v>68</v>
      </c>
      <c r="K5" s="13" t="s">
        <v>22</v>
      </c>
      <c r="L5" s="165"/>
      <c r="M5" s="165"/>
      <c r="N5" s="156">
        <f aca="true" t="shared" si="3" ref="N5:N20">J5/(C5*3)</f>
        <v>0.8395061728395061</v>
      </c>
      <c r="O5">
        <f aca="true" t="shared" si="4" ref="O5:O20">G5+H5</f>
        <v>107</v>
      </c>
      <c r="Q5" s="155"/>
      <c r="R5" s="155"/>
    </row>
    <row r="6" spans="1:18" ht="16.5" customHeight="1">
      <c r="A6" s="29">
        <v>2</v>
      </c>
      <c r="B6" s="100" t="s">
        <v>11</v>
      </c>
      <c r="C6" s="34">
        <f>SUM(D6:F6)</f>
        <v>28</v>
      </c>
      <c r="D6" s="32">
        <v>21</v>
      </c>
      <c r="E6" s="32">
        <v>1</v>
      </c>
      <c r="F6" s="32">
        <v>6</v>
      </c>
      <c r="G6" s="32">
        <v>109</v>
      </c>
      <c r="H6" s="32">
        <v>38</v>
      </c>
      <c r="I6" s="33">
        <f>G6-H6</f>
        <v>71</v>
      </c>
      <c r="J6" s="29">
        <f>D6*3+E6</f>
        <v>64</v>
      </c>
      <c r="K6" s="13" t="s">
        <v>156</v>
      </c>
      <c r="L6" s="165" t="s">
        <v>216</v>
      </c>
      <c r="M6" s="165"/>
      <c r="N6" s="156">
        <f>J6/(C6*3)</f>
        <v>0.7619047619047619</v>
      </c>
      <c r="O6">
        <f>G6+H6</f>
        <v>147</v>
      </c>
      <c r="Q6" s="155"/>
      <c r="R6" s="155"/>
    </row>
    <row r="7" spans="1:18" ht="16.5" customHeight="1">
      <c r="A7" s="29">
        <v>3</v>
      </c>
      <c r="B7" s="100" t="s">
        <v>79</v>
      </c>
      <c r="C7" s="34">
        <f>SUM(D7:F7)</f>
        <v>27</v>
      </c>
      <c r="D7" s="32">
        <v>20</v>
      </c>
      <c r="E7" s="32">
        <v>3</v>
      </c>
      <c r="F7" s="32">
        <v>4</v>
      </c>
      <c r="G7" s="32">
        <v>78</v>
      </c>
      <c r="H7" s="32">
        <v>25</v>
      </c>
      <c r="I7" s="33">
        <f>G7-H7</f>
        <v>53</v>
      </c>
      <c r="J7" s="29">
        <f>D7*3+E7</f>
        <v>63</v>
      </c>
      <c r="K7" s="13" t="s">
        <v>220</v>
      </c>
      <c r="L7" s="1"/>
      <c r="M7" s="165"/>
      <c r="N7" s="156">
        <f>J7/(C7*3)</f>
        <v>0.7777777777777778</v>
      </c>
      <c r="O7">
        <f>G7+H7</f>
        <v>103</v>
      </c>
      <c r="Q7" s="155"/>
      <c r="R7" s="155"/>
    </row>
    <row r="8" spans="1:18" ht="16.5" customHeight="1">
      <c r="A8" s="53">
        <v>4</v>
      </c>
      <c r="B8" s="103" t="s">
        <v>76</v>
      </c>
      <c r="C8" s="57">
        <f>SUM(D8:F8)</f>
        <v>28</v>
      </c>
      <c r="D8" s="55">
        <v>16</v>
      </c>
      <c r="E8" s="55">
        <v>4</v>
      </c>
      <c r="F8" s="55">
        <v>8</v>
      </c>
      <c r="G8" s="55">
        <v>52</v>
      </c>
      <c r="H8" s="55">
        <v>30</v>
      </c>
      <c r="I8" s="56">
        <f>G8-H8</f>
        <v>22</v>
      </c>
      <c r="J8" s="53">
        <f>D8*3+E8</f>
        <v>52</v>
      </c>
      <c r="K8" s="13" t="s">
        <v>28</v>
      </c>
      <c r="L8" s="165"/>
      <c r="M8" s="165"/>
      <c r="N8" s="156">
        <f>J8/(C8*3)</f>
        <v>0.6190476190476191</v>
      </c>
      <c r="O8">
        <f>G8+H8</f>
        <v>82</v>
      </c>
      <c r="Q8" s="155"/>
      <c r="R8" s="155"/>
    </row>
    <row r="9" spans="1:18" ht="16.5" customHeight="1">
      <c r="A9" s="53">
        <v>5</v>
      </c>
      <c r="B9" s="103" t="s">
        <v>75</v>
      </c>
      <c r="C9" s="57">
        <f>SUM(D9:F9)</f>
        <v>26</v>
      </c>
      <c r="D9" s="55">
        <v>16</v>
      </c>
      <c r="E9" s="55">
        <v>4</v>
      </c>
      <c r="F9" s="55">
        <v>6</v>
      </c>
      <c r="G9" s="55">
        <v>61</v>
      </c>
      <c r="H9" s="55">
        <v>27</v>
      </c>
      <c r="I9" s="56">
        <f>G9-H9</f>
        <v>34</v>
      </c>
      <c r="J9" s="53">
        <f>D9*3+E9</f>
        <v>52</v>
      </c>
      <c r="K9" s="13" t="s">
        <v>220</v>
      </c>
      <c r="L9" s="165"/>
      <c r="M9" s="165"/>
      <c r="N9" s="156">
        <f>J9/(C9*3)</f>
        <v>0.6666666666666666</v>
      </c>
      <c r="O9">
        <f>G9+H9</f>
        <v>88</v>
      </c>
      <c r="Q9" s="155"/>
      <c r="R9" s="155"/>
    </row>
    <row r="10" spans="1:18" s="95" customFormat="1" ht="16.5" customHeight="1">
      <c r="A10" s="53">
        <v>6</v>
      </c>
      <c r="B10" s="103" t="s">
        <v>78</v>
      </c>
      <c r="C10" s="57">
        <f>SUM(D10:F10)</f>
        <v>28</v>
      </c>
      <c r="D10" s="55">
        <v>15</v>
      </c>
      <c r="E10" s="55">
        <v>5</v>
      </c>
      <c r="F10" s="55">
        <v>8</v>
      </c>
      <c r="G10" s="55">
        <v>75</v>
      </c>
      <c r="H10" s="55">
        <v>30</v>
      </c>
      <c r="I10" s="56">
        <f>G10-H10</f>
        <v>45</v>
      </c>
      <c r="J10" s="53">
        <f>D10*3+E10</f>
        <v>50</v>
      </c>
      <c r="K10" s="130" t="s">
        <v>157</v>
      </c>
      <c r="L10" s="166"/>
      <c r="M10" s="165"/>
      <c r="N10" s="156">
        <f>J10/(C10*3)</f>
        <v>0.5952380952380952</v>
      </c>
      <c r="O10">
        <f>G10+H10</f>
        <v>105</v>
      </c>
      <c r="Q10" s="155"/>
      <c r="R10" s="155"/>
    </row>
    <row r="11" spans="1:18" ht="16.5" customHeight="1">
      <c r="A11" s="53">
        <v>7</v>
      </c>
      <c r="B11" s="103" t="s">
        <v>70</v>
      </c>
      <c r="C11" s="57">
        <f t="shared" si="0"/>
        <v>28</v>
      </c>
      <c r="D11" s="55">
        <v>14</v>
      </c>
      <c r="E11" s="55">
        <v>4</v>
      </c>
      <c r="F11" s="55">
        <v>10</v>
      </c>
      <c r="G11" s="55">
        <v>72</v>
      </c>
      <c r="H11" s="55">
        <v>51</v>
      </c>
      <c r="I11" s="56">
        <f t="shared" si="1"/>
        <v>21</v>
      </c>
      <c r="J11" s="53">
        <f t="shared" si="2"/>
        <v>46</v>
      </c>
      <c r="K11" s="13" t="s">
        <v>158</v>
      </c>
      <c r="L11" s="1"/>
      <c r="M11" s="165"/>
      <c r="N11" s="156">
        <f t="shared" si="3"/>
        <v>0.5476190476190477</v>
      </c>
      <c r="O11">
        <f t="shared" si="4"/>
        <v>123</v>
      </c>
      <c r="Q11" s="155"/>
      <c r="R11" s="155"/>
    </row>
    <row r="12" spans="1:18" ht="16.5" customHeight="1">
      <c r="A12" s="6">
        <v>8</v>
      </c>
      <c r="B12" s="99" t="s">
        <v>19</v>
      </c>
      <c r="C12" s="25">
        <f t="shared" si="0"/>
        <v>28</v>
      </c>
      <c r="D12" s="2">
        <v>13</v>
      </c>
      <c r="E12" s="2">
        <v>6</v>
      </c>
      <c r="F12" s="2">
        <v>9</v>
      </c>
      <c r="G12" s="2">
        <v>52</v>
      </c>
      <c r="H12" s="2">
        <v>55</v>
      </c>
      <c r="I12" s="11">
        <f t="shared" si="1"/>
        <v>-3</v>
      </c>
      <c r="J12" s="6">
        <f t="shared" si="2"/>
        <v>45</v>
      </c>
      <c r="K12" s="13" t="s">
        <v>27</v>
      </c>
      <c r="L12" s="1"/>
      <c r="M12" s="165"/>
      <c r="N12" s="156">
        <f t="shared" si="3"/>
        <v>0.5357142857142857</v>
      </c>
      <c r="O12">
        <f t="shared" si="4"/>
        <v>107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27</v>
      </c>
      <c r="D13" s="2">
        <v>11</v>
      </c>
      <c r="E13" s="2">
        <v>6</v>
      </c>
      <c r="F13" s="2">
        <v>10</v>
      </c>
      <c r="G13" s="2">
        <v>48</v>
      </c>
      <c r="H13" s="2">
        <v>33</v>
      </c>
      <c r="I13" s="11">
        <f t="shared" si="1"/>
        <v>15</v>
      </c>
      <c r="J13" s="6">
        <f t="shared" si="2"/>
        <v>39</v>
      </c>
      <c r="K13" s="13"/>
      <c r="L13" s="165" t="s">
        <v>86</v>
      </c>
      <c r="M13" s="165"/>
      <c r="N13" s="156">
        <f t="shared" si="3"/>
        <v>0.48148148148148145</v>
      </c>
      <c r="O13">
        <f t="shared" si="4"/>
        <v>81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28</v>
      </c>
      <c r="D14" s="55">
        <v>9</v>
      </c>
      <c r="E14" s="55">
        <v>6</v>
      </c>
      <c r="F14" s="55">
        <v>13</v>
      </c>
      <c r="G14" s="55">
        <v>49</v>
      </c>
      <c r="H14" s="55">
        <v>75</v>
      </c>
      <c r="I14" s="56">
        <f t="shared" si="1"/>
        <v>-26</v>
      </c>
      <c r="J14" s="53">
        <f t="shared" si="2"/>
        <v>33</v>
      </c>
      <c r="K14" s="13" t="s">
        <v>37</v>
      </c>
      <c r="L14" s="1"/>
      <c r="M14" s="165"/>
      <c r="N14" s="156">
        <f t="shared" si="3"/>
        <v>0.39285714285714285</v>
      </c>
      <c r="O14">
        <f t="shared" si="4"/>
        <v>124</v>
      </c>
      <c r="Q14" s="155"/>
      <c r="R14" s="155"/>
    </row>
    <row r="15" spans="1:18" ht="16.5" customHeight="1">
      <c r="A15" s="53">
        <v>11</v>
      </c>
      <c r="B15" s="103" t="s">
        <v>81</v>
      </c>
      <c r="C15" s="57">
        <f t="shared" si="0"/>
        <v>26</v>
      </c>
      <c r="D15" s="55">
        <v>7</v>
      </c>
      <c r="E15" s="55">
        <v>5</v>
      </c>
      <c r="F15" s="55">
        <v>14</v>
      </c>
      <c r="G15" s="55">
        <v>37</v>
      </c>
      <c r="H15" s="55">
        <v>66</v>
      </c>
      <c r="I15" s="56">
        <f t="shared" si="1"/>
        <v>-29</v>
      </c>
      <c r="J15" s="53">
        <f t="shared" si="2"/>
        <v>26</v>
      </c>
      <c r="K15" s="13"/>
      <c r="L15" s="165"/>
      <c r="M15" s="165"/>
      <c r="N15" s="156">
        <f t="shared" si="3"/>
        <v>0.3333333333333333</v>
      </c>
      <c r="O15">
        <f t="shared" si="4"/>
        <v>103</v>
      </c>
      <c r="Q15" s="155"/>
      <c r="R15" s="155"/>
    </row>
    <row r="16" spans="1:18" ht="16.5" customHeight="1">
      <c r="A16" s="53">
        <v>12</v>
      </c>
      <c r="B16" s="103" t="s">
        <v>77</v>
      </c>
      <c r="C16" s="57">
        <f>SUM(D16:F16)</f>
        <v>28</v>
      </c>
      <c r="D16" s="55">
        <v>8</v>
      </c>
      <c r="E16" s="55">
        <v>2</v>
      </c>
      <c r="F16" s="55">
        <v>18</v>
      </c>
      <c r="G16" s="55">
        <v>54</v>
      </c>
      <c r="H16" s="55">
        <v>75</v>
      </c>
      <c r="I16" s="56">
        <f>G16-H16</f>
        <v>-21</v>
      </c>
      <c r="J16" s="53">
        <f>D16*3+E16</f>
        <v>26</v>
      </c>
      <c r="K16" s="13" t="s">
        <v>29</v>
      </c>
      <c r="L16" s="165" t="s">
        <v>38</v>
      </c>
      <c r="M16" s="165"/>
      <c r="N16" s="156">
        <f>J16/(C16*3)</f>
        <v>0.30952380952380953</v>
      </c>
      <c r="O16">
        <f>G16+H16</f>
        <v>129</v>
      </c>
      <c r="Q16" s="155"/>
      <c r="R16" s="155"/>
    </row>
    <row r="17" spans="1:18" ht="14.25">
      <c r="A17" s="131">
        <v>13</v>
      </c>
      <c r="B17" s="132" t="s">
        <v>18</v>
      </c>
      <c r="C17" s="133">
        <f>SUM(D17:F17)</f>
        <v>27</v>
      </c>
      <c r="D17" s="134">
        <v>8</v>
      </c>
      <c r="E17" s="134">
        <v>2</v>
      </c>
      <c r="F17" s="134">
        <v>17</v>
      </c>
      <c r="G17" s="134">
        <v>48</v>
      </c>
      <c r="H17" s="134">
        <v>84</v>
      </c>
      <c r="I17" s="135">
        <f>G17-H17</f>
        <v>-36</v>
      </c>
      <c r="J17" s="131">
        <f>D17*3+E17</f>
        <v>26</v>
      </c>
      <c r="K17" s="13" t="s">
        <v>22</v>
      </c>
      <c r="L17" s="165" t="s">
        <v>215</v>
      </c>
      <c r="M17" s="165"/>
      <c r="N17" s="156">
        <f>J17/(C17*3)</f>
        <v>0.32098765432098764</v>
      </c>
      <c r="O17">
        <f>G17+H17</f>
        <v>132</v>
      </c>
      <c r="Q17" s="155"/>
      <c r="R17" s="155"/>
    </row>
    <row r="18" spans="1:18" ht="16.5" customHeight="1">
      <c r="A18" s="53">
        <v>14</v>
      </c>
      <c r="B18" s="103" t="s">
        <v>17</v>
      </c>
      <c r="C18" s="57">
        <f>SUM(D18:F18)</f>
        <v>28</v>
      </c>
      <c r="D18" s="55">
        <v>6</v>
      </c>
      <c r="E18" s="55">
        <v>3</v>
      </c>
      <c r="F18" s="55">
        <v>19</v>
      </c>
      <c r="G18" s="55">
        <v>30</v>
      </c>
      <c r="H18" s="55">
        <v>75</v>
      </c>
      <c r="I18" s="56">
        <f>G18-H18</f>
        <v>-45</v>
      </c>
      <c r="J18" s="53">
        <f>D18*3+E18</f>
        <v>21</v>
      </c>
      <c r="K18" s="13" t="s">
        <v>157</v>
      </c>
      <c r="L18" s="1"/>
      <c r="M18" s="165"/>
      <c r="N18" s="156">
        <f>J18/(C18*3)</f>
        <v>0.25</v>
      </c>
      <c r="O18">
        <f>G18+H18</f>
        <v>105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28</v>
      </c>
      <c r="D19" s="38">
        <v>3</v>
      </c>
      <c r="E19" s="38">
        <v>5</v>
      </c>
      <c r="F19" s="38">
        <v>20</v>
      </c>
      <c r="G19" s="38">
        <v>39</v>
      </c>
      <c r="H19" s="38">
        <v>108</v>
      </c>
      <c r="I19" s="39">
        <f t="shared" si="1"/>
        <v>-69</v>
      </c>
      <c r="J19" s="35">
        <f t="shared" si="2"/>
        <v>14</v>
      </c>
      <c r="K19" s="13" t="s">
        <v>30</v>
      </c>
      <c r="L19" s="165"/>
      <c r="M19" s="165"/>
      <c r="N19" s="156">
        <f t="shared" si="3"/>
        <v>0.16666666666666666</v>
      </c>
      <c r="O19">
        <f t="shared" si="4"/>
        <v>147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28</v>
      </c>
      <c r="D20" s="44">
        <v>2</v>
      </c>
      <c r="E20" s="44">
        <v>0</v>
      </c>
      <c r="F20" s="44">
        <v>26</v>
      </c>
      <c r="G20" s="44">
        <v>24</v>
      </c>
      <c r="H20" s="44">
        <v>105</v>
      </c>
      <c r="I20" s="45">
        <f t="shared" si="1"/>
        <v>-81</v>
      </c>
      <c r="J20" s="41">
        <f t="shared" si="2"/>
        <v>6</v>
      </c>
      <c r="K20" s="13" t="s">
        <v>39</v>
      </c>
      <c r="L20" s="1"/>
      <c r="M20" s="165"/>
      <c r="N20" s="156">
        <f t="shared" si="3"/>
        <v>0.07142857142857142</v>
      </c>
      <c r="O20">
        <f t="shared" si="4"/>
        <v>129</v>
      </c>
      <c r="Q20" s="155"/>
      <c r="R20" s="155"/>
    </row>
    <row r="21" spans="3:10" ht="12.75">
      <c r="C21" s="52">
        <f aca="true" t="shared" si="5" ref="C21:I21">SUM(C$5:C$20)</f>
        <v>440</v>
      </c>
      <c r="D21" s="52">
        <f t="shared" si="5"/>
        <v>191</v>
      </c>
      <c r="E21" s="52">
        <f t="shared" si="5"/>
        <v>58</v>
      </c>
      <c r="F21" s="52">
        <f t="shared" si="5"/>
        <v>191</v>
      </c>
      <c r="G21" s="52">
        <f t="shared" si="5"/>
        <v>906</v>
      </c>
      <c r="H21" s="52">
        <f t="shared" si="5"/>
        <v>906</v>
      </c>
      <c r="I21" s="52">
        <f t="shared" si="5"/>
        <v>0</v>
      </c>
      <c r="J21" s="58">
        <f t="shared" si="2"/>
        <v>631</v>
      </c>
    </row>
    <row r="24" spans="2:3" ht="12.75">
      <c r="B24" t="s">
        <v>33</v>
      </c>
      <c r="C24" s="1">
        <f>G21-'тур 27'!C26</f>
        <v>40</v>
      </c>
    </row>
    <row r="25" spans="2:3" ht="12.75">
      <c r="B25" t="s">
        <v>32</v>
      </c>
      <c r="C25" s="1">
        <f>C24/9</f>
        <v>4.444444444444445</v>
      </c>
    </row>
    <row r="26" spans="2:3" ht="12.75">
      <c r="B26" t="s">
        <v>34</v>
      </c>
      <c r="C26" s="1">
        <f>G21</f>
        <v>906</v>
      </c>
    </row>
    <row r="27" spans="2:3" ht="12.75">
      <c r="B27" t="s">
        <v>32</v>
      </c>
      <c r="C27" s="1">
        <f>C26*2/C21</f>
        <v>4.118181818181818</v>
      </c>
    </row>
    <row r="28" ht="12.75">
      <c r="B28" t="s">
        <v>727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 t="s">
        <v>29</v>
      </c>
      <c r="H32" s="82"/>
      <c r="I32" s="82" t="s">
        <v>158</v>
      </c>
      <c r="J32" s="82" t="s">
        <v>67</v>
      </c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/>
      <c r="L33" s="83" t="s">
        <v>157</v>
      </c>
      <c r="M33" s="83" t="s">
        <v>26</v>
      </c>
      <c r="N33" s="83" t="s">
        <v>24</v>
      </c>
      <c r="O33" s="83" t="s">
        <v>26</v>
      </c>
      <c r="P33" s="83" t="s">
        <v>36</v>
      </c>
      <c r="Q33" s="83" t="s">
        <v>37</v>
      </c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 t="s">
        <v>39</v>
      </c>
      <c r="E34" s="27"/>
      <c r="F34" s="28" t="s">
        <v>215</v>
      </c>
      <c r="G34" s="28"/>
      <c r="H34" s="83" t="s">
        <v>24</v>
      </c>
      <c r="I34" s="28" t="s">
        <v>36</v>
      </c>
      <c r="J34" s="28" t="s">
        <v>22</v>
      </c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/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 t="s">
        <v>220</v>
      </c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 t="s">
        <v>26</v>
      </c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 t="s">
        <v>26</v>
      </c>
      <c r="P36" s="28" t="s">
        <v>162</v>
      </c>
      <c r="Q36" s="28"/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 t="s">
        <v>176</v>
      </c>
      <c r="G37" s="83" t="s">
        <v>29</v>
      </c>
      <c r="H37" s="27"/>
      <c r="I37" s="83" t="s">
        <v>35</v>
      </c>
      <c r="J37" s="83" t="s">
        <v>36</v>
      </c>
      <c r="K37" s="83" t="s">
        <v>26</v>
      </c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/>
    </row>
    <row r="38" spans="1:18" ht="14.25">
      <c r="A38" s="53">
        <v>7</v>
      </c>
      <c r="B38" s="54" t="s">
        <v>80</v>
      </c>
      <c r="C38" s="84" t="s">
        <v>216</v>
      </c>
      <c r="D38" s="28" t="s">
        <v>22</v>
      </c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 t="s">
        <v>35</v>
      </c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/>
      <c r="M39" s="28" t="s">
        <v>177</v>
      </c>
      <c r="N39" s="28" t="s">
        <v>30</v>
      </c>
      <c r="O39" s="28" t="s">
        <v>39</v>
      </c>
      <c r="P39" s="28" t="s">
        <v>27</v>
      </c>
      <c r="Q39" s="28" t="s">
        <v>25</v>
      </c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 t="s">
        <v>35</v>
      </c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 t="s">
        <v>158</v>
      </c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 t="s">
        <v>177</v>
      </c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 t="s">
        <v>219</v>
      </c>
      <c r="D42" s="83" t="s">
        <v>178</v>
      </c>
      <c r="E42" s="28"/>
      <c r="F42" s="28" t="s">
        <v>219</v>
      </c>
      <c r="G42" s="28" t="s">
        <v>530</v>
      </c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 t="s">
        <v>216</v>
      </c>
      <c r="F43" s="28"/>
      <c r="G43" s="28" t="s">
        <v>179</v>
      </c>
      <c r="H43" s="83" t="s">
        <v>87</v>
      </c>
      <c r="I43" s="28" t="s">
        <v>26</v>
      </c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/>
      <c r="D44" s="83" t="s">
        <v>220</v>
      </c>
      <c r="E44" s="83" t="s">
        <v>28</v>
      </c>
      <c r="F44" s="83" t="s">
        <v>39</v>
      </c>
      <c r="G44" s="28" t="s">
        <v>38</v>
      </c>
      <c r="H44" s="83" t="s">
        <v>27</v>
      </c>
      <c r="I44" s="28" t="s">
        <v>215</v>
      </c>
      <c r="J44" s="28" t="s">
        <v>217</v>
      </c>
      <c r="K44" s="28" t="s">
        <v>23</v>
      </c>
      <c r="L44" s="83" t="s">
        <v>37</v>
      </c>
      <c r="M44" s="28" t="s">
        <v>38</v>
      </c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 t="s">
        <v>86</v>
      </c>
      <c r="D45" s="83" t="s">
        <v>22</v>
      </c>
      <c r="E45" s="28" t="s">
        <v>25</v>
      </c>
      <c r="F45" s="28" t="s">
        <v>26</v>
      </c>
      <c r="G45" s="28" t="s">
        <v>176</v>
      </c>
      <c r="H45" s="83" t="s">
        <v>26</v>
      </c>
      <c r="I45" s="28"/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 t="s">
        <v>39</v>
      </c>
      <c r="N46" s="28" t="s">
        <v>647</v>
      </c>
      <c r="O46" s="28"/>
      <c r="P46" s="28" t="s">
        <v>35</v>
      </c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 t="s">
        <v>37</v>
      </c>
      <c r="L47" s="162"/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">
      <selection activeCell="Q16" sqref="Q16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1" width="5.00390625" style="0" customWidth="1"/>
    <col min="12" max="12" width="6.00390625" style="0" bestFit="1" customWidth="1"/>
    <col min="13" max="13" width="5.00390625" style="0" customWidth="1"/>
    <col min="14" max="14" width="7.625" style="0" bestFit="1" customWidth="1"/>
    <col min="15" max="18" width="5.00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28</v>
      </c>
      <c r="D5" s="32">
        <v>23</v>
      </c>
      <c r="E5" s="32">
        <v>2</v>
      </c>
      <c r="F5" s="32">
        <v>3</v>
      </c>
      <c r="G5" s="32">
        <v>82</v>
      </c>
      <c r="H5" s="32">
        <v>31</v>
      </c>
      <c r="I5" s="33">
        <f aca="true" t="shared" si="1" ref="I5:I20">G5-H5</f>
        <v>51</v>
      </c>
      <c r="J5" s="29">
        <f aca="true" t="shared" si="2" ref="J5:J21">D5*3+E5</f>
        <v>71</v>
      </c>
      <c r="K5" s="13" t="s">
        <v>67</v>
      </c>
      <c r="L5" s="165"/>
      <c r="M5" s="165"/>
      <c r="N5" s="156">
        <f aca="true" t="shared" si="3" ref="N5:N20">J5/(C5*3)</f>
        <v>0.8452380952380952</v>
      </c>
      <c r="O5">
        <f aca="true" t="shared" si="4" ref="O5:O20">G5+H5</f>
        <v>113</v>
      </c>
      <c r="Q5" s="155"/>
      <c r="R5" s="155"/>
    </row>
    <row r="6" spans="1:18" ht="16.5" customHeight="1">
      <c r="A6" s="29">
        <v>2</v>
      </c>
      <c r="B6" s="100" t="s">
        <v>11</v>
      </c>
      <c r="C6" s="34">
        <f t="shared" si="0"/>
        <v>29</v>
      </c>
      <c r="D6" s="32">
        <v>22</v>
      </c>
      <c r="E6" s="32">
        <v>1</v>
      </c>
      <c r="F6" s="32">
        <v>6</v>
      </c>
      <c r="G6" s="32">
        <v>110</v>
      </c>
      <c r="H6" s="32">
        <v>38</v>
      </c>
      <c r="I6" s="33">
        <f t="shared" si="1"/>
        <v>72</v>
      </c>
      <c r="J6" s="29">
        <f t="shared" si="2"/>
        <v>67</v>
      </c>
      <c r="K6" s="13" t="s">
        <v>36</v>
      </c>
      <c r="L6" s="165"/>
      <c r="M6" s="165"/>
      <c r="N6" s="156">
        <f t="shared" si="3"/>
        <v>0.7701149425287356</v>
      </c>
      <c r="O6">
        <f t="shared" si="4"/>
        <v>148</v>
      </c>
      <c r="Q6" s="155"/>
      <c r="R6" s="155"/>
    </row>
    <row r="7" spans="1:18" ht="16.5" customHeight="1">
      <c r="A7" s="29">
        <v>3</v>
      </c>
      <c r="B7" s="100" t="s">
        <v>79</v>
      </c>
      <c r="C7" s="34">
        <f t="shared" si="0"/>
        <v>28</v>
      </c>
      <c r="D7" s="32">
        <v>20</v>
      </c>
      <c r="E7" s="32">
        <v>3</v>
      </c>
      <c r="F7" s="32">
        <v>5</v>
      </c>
      <c r="G7" s="32">
        <v>78</v>
      </c>
      <c r="H7" s="32">
        <v>26</v>
      </c>
      <c r="I7" s="33">
        <f t="shared" si="1"/>
        <v>52</v>
      </c>
      <c r="J7" s="29">
        <f t="shared" si="2"/>
        <v>63</v>
      </c>
      <c r="K7" s="13" t="s">
        <v>35</v>
      </c>
      <c r="L7" s="1"/>
      <c r="M7" s="165"/>
      <c r="N7" s="156">
        <f t="shared" si="3"/>
        <v>0.75</v>
      </c>
      <c r="O7">
        <f t="shared" si="4"/>
        <v>104</v>
      </c>
      <c r="Q7" s="155"/>
      <c r="R7" s="155"/>
    </row>
    <row r="8" spans="1:18" ht="16.5" customHeight="1">
      <c r="A8" s="53">
        <v>4</v>
      </c>
      <c r="B8" s="103" t="s">
        <v>75</v>
      </c>
      <c r="C8" s="57">
        <f>SUM(D8:F8)</f>
        <v>29</v>
      </c>
      <c r="D8" s="55">
        <v>18</v>
      </c>
      <c r="E8" s="55">
        <v>5</v>
      </c>
      <c r="F8" s="55">
        <v>6</v>
      </c>
      <c r="G8" s="55">
        <v>70</v>
      </c>
      <c r="H8" s="55">
        <v>30</v>
      </c>
      <c r="I8" s="56">
        <f>G8-H8</f>
        <v>40</v>
      </c>
      <c r="J8" s="53">
        <f>D8*3+E8</f>
        <v>59</v>
      </c>
      <c r="K8" s="13" t="s">
        <v>176</v>
      </c>
      <c r="L8" s="165" t="s">
        <v>217</v>
      </c>
      <c r="M8" s="165" t="s">
        <v>28</v>
      </c>
      <c r="N8" s="156">
        <f>J8/(C8*3)</f>
        <v>0.6781609195402298</v>
      </c>
      <c r="O8">
        <f>G8+H8</f>
        <v>100</v>
      </c>
      <c r="Q8" s="155"/>
      <c r="R8" s="155"/>
    </row>
    <row r="9" spans="1:18" s="95" customFormat="1" ht="16.5" customHeight="1">
      <c r="A9" s="53">
        <v>5</v>
      </c>
      <c r="B9" s="103" t="s">
        <v>78</v>
      </c>
      <c r="C9" s="57">
        <f>SUM(D9:F9)</f>
        <v>29</v>
      </c>
      <c r="D9" s="55">
        <v>16</v>
      </c>
      <c r="E9" s="55">
        <v>5</v>
      </c>
      <c r="F9" s="55">
        <v>8</v>
      </c>
      <c r="G9" s="55">
        <v>79</v>
      </c>
      <c r="H9" s="55">
        <v>32</v>
      </c>
      <c r="I9" s="56">
        <f>G9-H9</f>
        <v>47</v>
      </c>
      <c r="J9" s="53">
        <f>D9*3+E9</f>
        <v>53</v>
      </c>
      <c r="K9" s="130" t="s">
        <v>67</v>
      </c>
      <c r="L9" s="166"/>
      <c r="M9" s="165"/>
      <c r="N9" s="156">
        <f>J9/(C9*3)</f>
        <v>0.6091954022988506</v>
      </c>
      <c r="O9">
        <f>G9+H9</f>
        <v>111</v>
      </c>
      <c r="Q9" s="155"/>
      <c r="R9" s="155"/>
    </row>
    <row r="10" spans="1:18" ht="16.5" customHeight="1">
      <c r="A10" s="53">
        <v>6</v>
      </c>
      <c r="B10" s="103" t="s">
        <v>76</v>
      </c>
      <c r="C10" s="57">
        <f>SUM(D10:F10)</f>
        <v>29</v>
      </c>
      <c r="D10" s="55">
        <v>16</v>
      </c>
      <c r="E10" s="55">
        <v>4</v>
      </c>
      <c r="F10" s="55">
        <v>9</v>
      </c>
      <c r="G10" s="55">
        <v>52</v>
      </c>
      <c r="H10" s="55">
        <v>33</v>
      </c>
      <c r="I10" s="56">
        <f>G10-H10</f>
        <v>19</v>
      </c>
      <c r="J10" s="53">
        <f>D10*3+E10</f>
        <v>52</v>
      </c>
      <c r="K10" s="13" t="s">
        <v>177</v>
      </c>
      <c r="L10" s="165"/>
      <c r="M10" s="165"/>
      <c r="N10" s="156">
        <f>J10/(C10*3)</f>
        <v>0.5977011494252874</v>
      </c>
      <c r="O10">
        <f>G10+H10</f>
        <v>85</v>
      </c>
      <c r="Q10" s="155"/>
      <c r="R10" s="155"/>
    </row>
    <row r="11" spans="1:18" ht="16.5" customHeight="1">
      <c r="A11" s="6">
        <v>7</v>
      </c>
      <c r="B11" s="99" t="s">
        <v>19</v>
      </c>
      <c r="C11" s="25">
        <f>SUM(D11:F11)</f>
        <v>29</v>
      </c>
      <c r="D11" s="2">
        <v>14</v>
      </c>
      <c r="E11" s="2">
        <v>6</v>
      </c>
      <c r="F11" s="2">
        <v>9</v>
      </c>
      <c r="G11" s="2">
        <v>55</v>
      </c>
      <c r="H11" s="2">
        <v>56</v>
      </c>
      <c r="I11" s="11">
        <f>G11-H11</f>
        <v>-1</v>
      </c>
      <c r="J11" s="6">
        <f>D11*3+E11</f>
        <v>48</v>
      </c>
      <c r="K11" s="13" t="s">
        <v>22</v>
      </c>
      <c r="L11" s="1"/>
      <c r="M11" s="165"/>
      <c r="N11" s="156">
        <f>J11/(C11*3)</f>
        <v>0.5517241379310345</v>
      </c>
      <c r="O11">
        <f>G11+H11</f>
        <v>111</v>
      </c>
      <c r="Q11" s="155"/>
      <c r="R11" s="155"/>
    </row>
    <row r="12" spans="1:18" ht="16.5" customHeight="1">
      <c r="A12" s="53">
        <v>8</v>
      </c>
      <c r="B12" s="103" t="s">
        <v>70</v>
      </c>
      <c r="C12" s="57">
        <f>SUM(D12:F12)</f>
        <v>29</v>
      </c>
      <c r="D12" s="55">
        <v>14</v>
      </c>
      <c r="E12" s="55">
        <v>4</v>
      </c>
      <c r="F12" s="55">
        <v>11</v>
      </c>
      <c r="G12" s="55">
        <v>74</v>
      </c>
      <c r="H12" s="55">
        <v>55</v>
      </c>
      <c r="I12" s="56">
        <f>G12-H12</f>
        <v>19</v>
      </c>
      <c r="J12" s="53">
        <f>D12*3+E12</f>
        <v>46</v>
      </c>
      <c r="K12" s="13" t="s">
        <v>66</v>
      </c>
      <c r="L12" s="1"/>
      <c r="M12" s="165"/>
      <c r="N12" s="156">
        <f>J12/(C12*3)</f>
        <v>0.5287356321839081</v>
      </c>
      <c r="O12">
        <f>G12+H12</f>
        <v>129</v>
      </c>
      <c r="Q12" s="155"/>
      <c r="R12" s="155"/>
    </row>
    <row r="13" spans="1:18" ht="16.5" customHeight="1">
      <c r="A13" s="6">
        <v>9</v>
      </c>
      <c r="B13" s="99" t="s">
        <v>12</v>
      </c>
      <c r="C13" s="25">
        <f t="shared" si="0"/>
        <v>28</v>
      </c>
      <c r="D13" s="2">
        <v>11</v>
      </c>
      <c r="E13" s="2">
        <v>6</v>
      </c>
      <c r="F13" s="2">
        <v>11</v>
      </c>
      <c r="G13" s="2">
        <v>50</v>
      </c>
      <c r="H13" s="2">
        <v>37</v>
      </c>
      <c r="I13" s="11">
        <f t="shared" si="1"/>
        <v>13</v>
      </c>
      <c r="J13" s="6">
        <f t="shared" si="2"/>
        <v>39</v>
      </c>
      <c r="K13" s="13" t="s">
        <v>66</v>
      </c>
      <c r="L13" s="165"/>
      <c r="M13" s="165"/>
      <c r="N13" s="156">
        <f t="shared" si="3"/>
        <v>0.4642857142857143</v>
      </c>
      <c r="O13">
        <f t="shared" si="4"/>
        <v>87</v>
      </c>
      <c r="Q13" s="155"/>
      <c r="R13" s="155"/>
    </row>
    <row r="14" spans="1:18" ht="16.5" customHeight="1">
      <c r="A14" s="53">
        <v>10</v>
      </c>
      <c r="B14" s="103" t="s">
        <v>14</v>
      </c>
      <c r="C14" s="57">
        <f t="shared" si="0"/>
        <v>29</v>
      </c>
      <c r="D14" s="55">
        <v>10</v>
      </c>
      <c r="E14" s="55">
        <v>6</v>
      </c>
      <c r="F14" s="55">
        <v>13</v>
      </c>
      <c r="G14" s="55">
        <v>51</v>
      </c>
      <c r="H14" s="55">
        <v>76</v>
      </c>
      <c r="I14" s="56">
        <f t="shared" si="1"/>
        <v>-25</v>
      </c>
      <c r="J14" s="53">
        <f t="shared" si="2"/>
        <v>36</v>
      </c>
      <c r="K14" s="13" t="s">
        <v>38</v>
      </c>
      <c r="L14" s="1"/>
      <c r="M14" s="165"/>
      <c r="N14" s="156">
        <f t="shared" si="3"/>
        <v>0.41379310344827586</v>
      </c>
      <c r="O14">
        <f t="shared" si="4"/>
        <v>127</v>
      </c>
      <c r="Q14" s="155"/>
      <c r="R14" s="155"/>
    </row>
    <row r="15" spans="1:18" ht="16.5" customHeight="1">
      <c r="A15" s="53">
        <v>11</v>
      </c>
      <c r="B15" s="103" t="s">
        <v>81</v>
      </c>
      <c r="C15" s="57">
        <f t="shared" si="0"/>
        <v>28</v>
      </c>
      <c r="D15" s="55">
        <v>8</v>
      </c>
      <c r="E15" s="55">
        <v>6</v>
      </c>
      <c r="F15" s="55">
        <v>14</v>
      </c>
      <c r="G15" s="55">
        <v>44</v>
      </c>
      <c r="H15" s="55">
        <v>68</v>
      </c>
      <c r="I15" s="56">
        <f t="shared" si="1"/>
        <v>-24</v>
      </c>
      <c r="J15" s="53">
        <f t="shared" si="2"/>
        <v>30</v>
      </c>
      <c r="K15" s="13" t="s">
        <v>37</v>
      </c>
      <c r="L15" s="165" t="s">
        <v>217</v>
      </c>
      <c r="M15" s="165"/>
      <c r="N15" s="156">
        <f t="shared" si="3"/>
        <v>0.35714285714285715</v>
      </c>
      <c r="O15">
        <f t="shared" si="4"/>
        <v>112</v>
      </c>
      <c r="Q15" s="155"/>
      <c r="R15" s="155"/>
    </row>
    <row r="16" spans="1:18" ht="16.5" customHeight="1">
      <c r="A16" s="53">
        <v>12</v>
      </c>
      <c r="B16" s="103" t="s">
        <v>77</v>
      </c>
      <c r="C16" s="57">
        <f t="shared" si="0"/>
        <v>29</v>
      </c>
      <c r="D16" s="55">
        <v>8</v>
      </c>
      <c r="E16" s="55">
        <v>2</v>
      </c>
      <c r="F16" s="55">
        <v>19</v>
      </c>
      <c r="G16" s="55">
        <v>55</v>
      </c>
      <c r="H16" s="55">
        <v>78</v>
      </c>
      <c r="I16" s="56">
        <f t="shared" si="1"/>
        <v>-23</v>
      </c>
      <c r="J16" s="53">
        <f t="shared" si="2"/>
        <v>26</v>
      </c>
      <c r="K16" s="13" t="s">
        <v>157</v>
      </c>
      <c r="L16" s="165"/>
      <c r="M16" s="165"/>
      <c r="N16" s="156">
        <f t="shared" si="3"/>
        <v>0.2988505747126437</v>
      </c>
      <c r="O16">
        <f t="shared" si="4"/>
        <v>133</v>
      </c>
      <c r="Q16" s="155"/>
      <c r="R16" s="155"/>
    </row>
    <row r="17" spans="1:18" ht="14.25">
      <c r="A17" s="131">
        <v>13</v>
      </c>
      <c r="B17" s="132" t="s">
        <v>18</v>
      </c>
      <c r="C17" s="133">
        <f t="shared" si="0"/>
        <v>29</v>
      </c>
      <c r="D17" s="134">
        <v>8</v>
      </c>
      <c r="E17" s="134">
        <v>2</v>
      </c>
      <c r="F17" s="134">
        <v>19</v>
      </c>
      <c r="G17" s="134">
        <v>50</v>
      </c>
      <c r="H17" s="134">
        <v>90</v>
      </c>
      <c r="I17" s="135">
        <f t="shared" si="1"/>
        <v>-40</v>
      </c>
      <c r="J17" s="131">
        <f t="shared" si="2"/>
        <v>26</v>
      </c>
      <c r="K17" s="13" t="s">
        <v>86</v>
      </c>
      <c r="L17" s="165"/>
      <c r="M17" s="165" t="s">
        <v>27</v>
      </c>
      <c r="N17" s="156">
        <f t="shared" si="3"/>
        <v>0.2988505747126437</v>
      </c>
      <c r="O17">
        <f t="shared" si="4"/>
        <v>140</v>
      </c>
      <c r="Q17" s="155"/>
      <c r="R17" s="155"/>
    </row>
    <row r="18" spans="1:18" ht="16.5" customHeight="1">
      <c r="A18" s="53">
        <v>14</v>
      </c>
      <c r="B18" s="103" t="s">
        <v>17</v>
      </c>
      <c r="C18" s="57">
        <f t="shared" si="0"/>
        <v>29</v>
      </c>
      <c r="D18" s="55">
        <v>6</v>
      </c>
      <c r="E18" s="55">
        <v>3</v>
      </c>
      <c r="F18" s="55">
        <v>20</v>
      </c>
      <c r="G18" s="55">
        <v>30</v>
      </c>
      <c r="H18" s="55">
        <v>80</v>
      </c>
      <c r="I18" s="56">
        <f t="shared" si="1"/>
        <v>-50</v>
      </c>
      <c r="J18" s="53">
        <f t="shared" si="2"/>
        <v>21</v>
      </c>
      <c r="K18" s="13" t="s">
        <v>39</v>
      </c>
      <c r="L18" s="1"/>
      <c r="M18" s="165"/>
      <c r="N18" s="156">
        <f t="shared" si="3"/>
        <v>0.2413793103448276</v>
      </c>
      <c r="O18">
        <f t="shared" si="4"/>
        <v>110</v>
      </c>
      <c r="Q18" s="155"/>
      <c r="R18" s="155"/>
    </row>
    <row r="19" spans="1:18" ht="16.5" customHeight="1">
      <c r="A19" s="35">
        <v>15</v>
      </c>
      <c r="B19" s="101" t="s">
        <v>13</v>
      </c>
      <c r="C19" s="40">
        <f t="shared" si="0"/>
        <v>29</v>
      </c>
      <c r="D19" s="38">
        <v>3</v>
      </c>
      <c r="E19" s="38">
        <v>5</v>
      </c>
      <c r="F19" s="38">
        <v>21</v>
      </c>
      <c r="G19" s="38">
        <v>39</v>
      </c>
      <c r="H19" s="38">
        <v>113</v>
      </c>
      <c r="I19" s="39">
        <f t="shared" si="1"/>
        <v>-74</v>
      </c>
      <c r="J19" s="35">
        <f t="shared" si="2"/>
        <v>14</v>
      </c>
      <c r="K19" s="13" t="s">
        <v>39</v>
      </c>
      <c r="L19" s="165"/>
      <c r="M19" s="165"/>
      <c r="N19" s="156">
        <f t="shared" si="3"/>
        <v>0.16091954022988506</v>
      </c>
      <c r="O19">
        <f t="shared" si="4"/>
        <v>152</v>
      </c>
      <c r="Q19" s="155"/>
      <c r="R19" s="155"/>
    </row>
    <row r="20" spans="1:18" ht="16.5" customHeight="1" thickBot="1">
      <c r="A20" s="41">
        <v>16</v>
      </c>
      <c r="B20" s="102" t="s">
        <v>82</v>
      </c>
      <c r="C20" s="46">
        <f t="shared" si="0"/>
        <v>29</v>
      </c>
      <c r="D20" s="44">
        <v>3</v>
      </c>
      <c r="E20" s="44">
        <v>0</v>
      </c>
      <c r="F20" s="44">
        <v>26</v>
      </c>
      <c r="G20" s="44">
        <v>29</v>
      </c>
      <c r="H20" s="44">
        <v>105</v>
      </c>
      <c r="I20" s="45">
        <f t="shared" si="1"/>
        <v>-76</v>
      </c>
      <c r="J20" s="41">
        <f t="shared" si="2"/>
        <v>9</v>
      </c>
      <c r="K20" s="13" t="s">
        <v>37</v>
      </c>
      <c r="L20" s="1"/>
      <c r="M20" s="165"/>
      <c r="N20" s="156">
        <f t="shared" si="3"/>
        <v>0.10344827586206896</v>
      </c>
      <c r="O20">
        <f t="shared" si="4"/>
        <v>134</v>
      </c>
      <c r="Q20" s="155"/>
      <c r="R20" s="155"/>
    </row>
    <row r="21" spans="3:10" ht="12.75">
      <c r="C21" s="52">
        <f aca="true" t="shared" si="5" ref="C21:I21">SUM(C$5:C$20)</f>
        <v>460</v>
      </c>
      <c r="D21" s="52">
        <f t="shared" si="5"/>
        <v>200</v>
      </c>
      <c r="E21" s="52">
        <f t="shared" si="5"/>
        <v>60</v>
      </c>
      <c r="F21" s="52">
        <f t="shared" si="5"/>
        <v>200</v>
      </c>
      <c r="G21" s="52">
        <f t="shared" si="5"/>
        <v>948</v>
      </c>
      <c r="H21" s="52">
        <f t="shared" si="5"/>
        <v>948</v>
      </c>
      <c r="I21" s="52">
        <f t="shared" si="5"/>
        <v>0</v>
      </c>
      <c r="J21" s="58">
        <f t="shared" si="2"/>
        <v>660</v>
      </c>
    </row>
    <row r="24" spans="2:3" ht="12.75">
      <c r="B24" t="s">
        <v>33</v>
      </c>
      <c r="C24" s="1">
        <f>G21-'тур 28'!C26</f>
        <v>42</v>
      </c>
    </row>
    <row r="25" spans="2:3" ht="12.75">
      <c r="B25" t="s">
        <v>32</v>
      </c>
      <c r="C25" s="1">
        <f>C24/10</f>
        <v>4.2</v>
      </c>
    </row>
    <row r="26" spans="2:3" ht="12.75">
      <c r="B26" t="s">
        <v>34</v>
      </c>
      <c r="C26" s="1">
        <f>G21</f>
        <v>948</v>
      </c>
    </row>
    <row r="27" spans="2:3" ht="12.75">
      <c r="B27" t="s">
        <v>32</v>
      </c>
      <c r="C27" s="1">
        <f>C26*2/C21</f>
        <v>4.121739130434783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 t="s">
        <v>29</v>
      </c>
      <c r="H32" s="82"/>
      <c r="I32" s="82" t="s">
        <v>158</v>
      </c>
      <c r="J32" s="82" t="s">
        <v>67</v>
      </c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 t="s">
        <v>67</v>
      </c>
      <c r="L33" s="83" t="s">
        <v>157</v>
      </c>
      <c r="M33" s="83" t="s">
        <v>26</v>
      </c>
      <c r="N33" s="83" t="s">
        <v>24</v>
      </c>
      <c r="O33" s="83" t="s">
        <v>26</v>
      </c>
      <c r="P33" s="83" t="s">
        <v>36</v>
      </c>
      <c r="Q33" s="83" t="s">
        <v>37</v>
      </c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 t="s">
        <v>39</v>
      </c>
      <c r="E34" s="27"/>
      <c r="F34" s="28" t="s">
        <v>215</v>
      </c>
      <c r="G34" s="28"/>
      <c r="H34" s="83" t="s">
        <v>24</v>
      </c>
      <c r="I34" s="28" t="s">
        <v>36</v>
      </c>
      <c r="J34" s="28" t="s">
        <v>22</v>
      </c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 t="s">
        <v>27</v>
      </c>
    </row>
    <row r="35" spans="1:18" ht="14.25">
      <c r="A35" s="53">
        <v>4</v>
      </c>
      <c r="B35" s="54" t="s">
        <v>79</v>
      </c>
      <c r="C35" s="84" t="s">
        <v>36</v>
      </c>
      <c r="D35" s="28"/>
      <c r="E35" s="28" t="s">
        <v>176</v>
      </c>
      <c r="F35" s="27"/>
      <c r="G35" s="28" t="s">
        <v>546</v>
      </c>
      <c r="H35" s="83" t="s">
        <v>25</v>
      </c>
      <c r="I35" s="28"/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 t="s">
        <v>220</v>
      </c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 t="s">
        <v>26</v>
      </c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 t="s">
        <v>26</v>
      </c>
      <c r="P36" s="28" t="s">
        <v>162</v>
      </c>
      <c r="Q36" s="28" t="s">
        <v>39</v>
      </c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 t="s">
        <v>176</v>
      </c>
      <c r="G37" s="83" t="s">
        <v>29</v>
      </c>
      <c r="H37" s="27"/>
      <c r="I37" s="83" t="s">
        <v>35</v>
      </c>
      <c r="J37" s="83" t="s">
        <v>36</v>
      </c>
      <c r="K37" s="83" t="s">
        <v>26</v>
      </c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 t="s">
        <v>177</v>
      </c>
    </row>
    <row r="38" spans="1:18" ht="14.25">
      <c r="A38" s="53">
        <v>7</v>
      </c>
      <c r="B38" s="54" t="s">
        <v>80</v>
      </c>
      <c r="C38" s="84" t="s">
        <v>216</v>
      </c>
      <c r="D38" s="28" t="s">
        <v>22</v>
      </c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/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 t="s">
        <v>35</v>
      </c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 t="s">
        <v>39</v>
      </c>
      <c r="M39" s="28" t="s">
        <v>177</v>
      </c>
      <c r="N39" s="28" t="s">
        <v>30</v>
      </c>
      <c r="O39" s="28" t="s">
        <v>39</v>
      </c>
      <c r="P39" s="28" t="s">
        <v>27</v>
      </c>
      <c r="Q39" s="28" t="s">
        <v>25</v>
      </c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 t="s">
        <v>35</v>
      </c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 t="s">
        <v>158</v>
      </c>
      <c r="O40" s="28" t="s">
        <v>86</v>
      </c>
      <c r="P40" s="28"/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/>
      <c r="N41" s="83" t="s">
        <v>177</v>
      </c>
      <c r="O41" s="83" t="s">
        <v>24</v>
      </c>
      <c r="P41" s="83"/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 t="s">
        <v>219</v>
      </c>
      <c r="D42" s="83" t="s">
        <v>178</v>
      </c>
      <c r="E42" s="28" t="s">
        <v>38</v>
      </c>
      <c r="F42" s="28" t="s">
        <v>219</v>
      </c>
      <c r="G42" s="28" t="s">
        <v>530</v>
      </c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 t="s">
        <v>216</v>
      </c>
      <c r="F43" s="28" t="s">
        <v>36</v>
      </c>
      <c r="G43" s="28" t="s">
        <v>179</v>
      </c>
      <c r="H43" s="83" t="s">
        <v>87</v>
      </c>
      <c r="I43" s="28" t="s">
        <v>26</v>
      </c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 t="s">
        <v>22</v>
      </c>
      <c r="D44" s="83" t="s">
        <v>220</v>
      </c>
      <c r="E44" s="83" t="s">
        <v>28</v>
      </c>
      <c r="F44" s="83" t="s">
        <v>39</v>
      </c>
      <c r="G44" s="28" t="s">
        <v>38</v>
      </c>
      <c r="H44" s="83" t="s">
        <v>27</v>
      </c>
      <c r="I44" s="28" t="s">
        <v>215</v>
      </c>
      <c r="J44" s="28" t="s">
        <v>217</v>
      </c>
      <c r="K44" s="28" t="s">
        <v>23</v>
      </c>
      <c r="L44" s="83" t="s">
        <v>37</v>
      </c>
      <c r="M44" s="28" t="s">
        <v>38</v>
      </c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 t="s">
        <v>86</v>
      </c>
      <c r="D45" s="83" t="s">
        <v>22</v>
      </c>
      <c r="E45" s="28" t="s">
        <v>25</v>
      </c>
      <c r="F45" s="28" t="s">
        <v>26</v>
      </c>
      <c r="G45" s="28" t="s">
        <v>176</v>
      </c>
      <c r="H45" s="83" t="s">
        <v>26</v>
      </c>
      <c r="I45" s="28" t="s">
        <v>66</v>
      </c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 t="s">
        <v>39</v>
      </c>
      <c r="N46" s="28" t="s">
        <v>647</v>
      </c>
      <c r="O46" s="28"/>
      <c r="P46" s="28" t="s">
        <v>35</v>
      </c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 t="s">
        <v>37</v>
      </c>
      <c r="L47" s="162" t="s">
        <v>217</v>
      </c>
      <c r="M47" s="162" t="s">
        <v>25</v>
      </c>
      <c r="N47" s="161"/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7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47">
        <v>1</v>
      </c>
      <c r="B5" s="98" t="s">
        <v>18</v>
      </c>
      <c r="C5" s="96">
        <f aca="true" t="shared" si="0" ref="C5:C20">SUM(D5:F5)</f>
        <v>3</v>
      </c>
      <c r="D5" s="50">
        <v>3</v>
      </c>
      <c r="E5" s="50">
        <v>0</v>
      </c>
      <c r="F5" s="50">
        <v>0</v>
      </c>
      <c r="G5" s="50">
        <v>11</v>
      </c>
      <c r="H5" s="50">
        <v>2</v>
      </c>
      <c r="I5" s="51">
        <f aca="true" t="shared" si="1" ref="I5:I20">G5-H5</f>
        <v>9</v>
      </c>
      <c r="J5" s="47">
        <f aca="true" t="shared" si="2" ref="J5:J21">D5*3+E5</f>
        <v>9</v>
      </c>
      <c r="K5" s="13" t="s">
        <v>25</v>
      </c>
    </row>
    <row r="6" spans="1:11" ht="16.5" customHeight="1">
      <c r="A6" s="29">
        <v>2</v>
      </c>
      <c r="B6" s="100" t="s">
        <v>80</v>
      </c>
      <c r="C6" s="34">
        <f t="shared" si="0"/>
        <v>3</v>
      </c>
      <c r="D6" s="32">
        <v>3</v>
      </c>
      <c r="E6" s="32">
        <v>0</v>
      </c>
      <c r="F6" s="32">
        <v>0</v>
      </c>
      <c r="G6" s="32">
        <v>11</v>
      </c>
      <c r="H6" s="32">
        <v>3</v>
      </c>
      <c r="I6" s="33">
        <f t="shared" si="1"/>
        <v>8</v>
      </c>
      <c r="J6" s="29">
        <f t="shared" si="2"/>
        <v>9</v>
      </c>
      <c r="K6" s="13" t="s">
        <v>87</v>
      </c>
    </row>
    <row r="7" spans="1:11" ht="16.5" customHeight="1">
      <c r="A7" s="29">
        <v>3</v>
      </c>
      <c r="B7" s="100" t="s">
        <v>78</v>
      </c>
      <c r="C7" s="34">
        <f t="shared" si="0"/>
        <v>3</v>
      </c>
      <c r="D7" s="32">
        <v>2</v>
      </c>
      <c r="E7" s="32">
        <v>0</v>
      </c>
      <c r="F7" s="32">
        <v>1</v>
      </c>
      <c r="G7" s="32">
        <v>8</v>
      </c>
      <c r="H7" s="32">
        <v>2</v>
      </c>
      <c r="I7" s="33">
        <f t="shared" si="1"/>
        <v>6</v>
      </c>
      <c r="J7" s="29">
        <f t="shared" si="2"/>
        <v>6</v>
      </c>
      <c r="K7" s="13" t="s">
        <v>29</v>
      </c>
    </row>
    <row r="8" spans="1:11" ht="16.5" customHeight="1">
      <c r="A8" s="53">
        <v>4</v>
      </c>
      <c r="B8" s="103" t="s">
        <v>79</v>
      </c>
      <c r="C8" s="57">
        <f t="shared" si="0"/>
        <v>3</v>
      </c>
      <c r="D8" s="55">
        <v>2</v>
      </c>
      <c r="E8" s="55">
        <v>0</v>
      </c>
      <c r="F8" s="55">
        <v>1</v>
      </c>
      <c r="G8" s="55">
        <v>8</v>
      </c>
      <c r="H8" s="55">
        <v>3</v>
      </c>
      <c r="I8" s="56">
        <f t="shared" si="1"/>
        <v>5</v>
      </c>
      <c r="J8" s="53">
        <f t="shared" si="2"/>
        <v>6</v>
      </c>
      <c r="K8" s="13" t="s">
        <v>86</v>
      </c>
    </row>
    <row r="9" spans="1:11" ht="16.5" customHeight="1">
      <c r="A9" s="53">
        <v>5</v>
      </c>
      <c r="B9" s="103" t="s">
        <v>14</v>
      </c>
      <c r="C9" s="57">
        <f t="shared" si="0"/>
        <v>3</v>
      </c>
      <c r="D9" s="55">
        <v>2</v>
      </c>
      <c r="E9" s="55">
        <v>0</v>
      </c>
      <c r="F9" s="55">
        <v>1</v>
      </c>
      <c r="G9" s="55">
        <v>7</v>
      </c>
      <c r="H9" s="55">
        <v>5</v>
      </c>
      <c r="I9" s="56">
        <f t="shared" si="1"/>
        <v>2</v>
      </c>
      <c r="J9" s="53">
        <f t="shared" si="2"/>
        <v>6</v>
      </c>
      <c r="K9" s="13" t="s">
        <v>38</v>
      </c>
    </row>
    <row r="10" spans="1:11" ht="16.5" customHeight="1">
      <c r="A10" s="53">
        <v>6</v>
      </c>
      <c r="B10" s="103" t="s">
        <v>11</v>
      </c>
      <c r="C10" s="57">
        <f t="shared" si="0"/>
        <v>3</v>
      </c>
      <c r="D10" s="55">
        <v>2</v>
      </c>
      <c r="E10" s="55">
        <v>0</v>
      </c>
      <c r="F10" s="55">
        <v>1</v>
      </c>
      <c r="G10" s="55">
        <v>4</v>
      </c>
      <c r="H10" s="55">
        <v>2</v>
      </c>
      <c r="I10" s="56">
        <f t="shared" si="1"/>
        <v>2</v>
      </c>
      <c r="J10" s="53">
        <f t="shared" si="2"/>
        <v>6</v>
      </c>
      <c r="K10" s="13" t="s">
        <v>36</v>
      </c>
    </row>
    <row r="11" spans="1:11" ht="16.5" customHeight="1">
      <c r="A11" s="53">
        <v>7</v>
      </c>
      <c r="B11" s="103" t="s">
        <v>76</v>
      </c>
      <c r="C11" s="57">
        <f t="shared" si="0"/>
        <v>3</v>
      </c>
      <c r="D11" s="55">
        <v>2</v>
      </c>
      <c r="E11" s="55">
        <v>0</v>
      </c>
      <c r="F11" s="55">
        <v>1</v>
      </c>
      <c r="G11" s="55">
        <v>6</v>
      </c>
      <c r="H11" s="55">
        <v>6</v>
      </c>
      <c r="I11" s="56">
        <f t="shared" si="1"/>
        <v>0</v>
      </c>
      <c r="J11" s="53">
        <f t="shared" si="2"/>
        <v>6</v>
      </c>
      <c r="K11" s="13" t="s">
        <v>30</v>
      </c>
    </row>
    <row r="12" spans="1:11" ht="16.5" customHeight="1">
      <c r="A12" s="53">
        <v>8</v>
      </c>
      <c r="B12" s="103" t="s">
        <v>77</v>
      </c>
      <c r="C12" s="57">
        <f t="shared" si="0"/>
        <v>3</v>
      </c>
      <c r="D12" s="55">
        <v>2</v>
      </c>
      <c r="E12" s="55">
        <v>0</v>
      </c>
      <c r="F12" s="55">
        <v>1</v>
      </c>
      <c r="G12" s="55">
        <v>6</v>
      </c>
      <c r="H12" s="55">
        <v>6</v>
      </c>
      <c r="I12" s="56">
        <f t="shared" si="1"/>
        <v>0</v>
      </c>
      <c r="J12" s="53">
        <f t="shared" si="2"/>
        <v>6</v>
      </c>
      <c r="K12" s="13" t="s">
        <v>36</v>
      </c>
    </row>
    <row r="13" spans="1:11" ht="16.5" customHeight="1">
      <c r="A13" s="53">
        <v>9</v>
      </c>
      <c r="B13" s="103" t="s">
        <v>75</v>
      </c>
      <c r="C13" s="57">
        <f t="shared" si="0"/>
        <v>3</v>
      </c>
      <c r="D13" s="55">
        <v>2</v>
      </c>
      <c r="E13" s="55">
        <v>0</v>
      </c>
      <c r="F13" s="55">
        <v>1</v>
      </c>
      <c r="G13" s="55">
        <v>2</v>
      </c>
      <c r="H13" s="55">
        <v>4</v>
      </c>
      <c r="I13" s="56">
        <f t="shared" si="1"/>
        <v>-2</v>
      </c>
      <c r="J13" s="53">
        <f t="shared" si="2"/>
        <v>6</v>
      </c>
      <c r="K13" s="13" t="s">
        <v>36</v>
      </c>
    </row>
    <row r="14" spans="1:11" ht="16.5" customHeight="1">
      <c r="A14" s="6">
        <v>10</v>
      </c>
      <c r="B14" s="99" t="s">
        <v>70</v>
      </c>
      <c r="C14" s="25">
        <f t="shared" si="0"/>
        <v>3</v>
      </c>
      <c r="D14" s="2">
        <v>1</v>
      </c>
      <c r="E14" s="2">
        <v>1</v>
      </c>
      <c r="F14" s="2">
        <v>1</v>
      </c>
      <c r="G14" s="2">
        <v>7</v>
      </c>
      <c r="H14" s="2">
        <v>7</v>
      </c>
      <c r="I14" s="11">
        <f t="shared" si="1"/>
        <v>0</v>
      </c>
      <c r="J14" s="6">
        <f t="shared" si="2"/>
        <v>4</v>
      </c>
      <c r="K14" s="13" t="s">
        <v>67</v>
      </c>
    </row>
    <row r="15" spans="1:11" ht="16.5" customHeight="1">
      <c r="A15" s="6">
        <v>11</v>
      </c>
      <c r="B15" s="99" t="s">
        <v>19</v>
      </c>
      <c r="C15" s="25">
        <f t="shared" si="0"/>
        <v>3</v>
      </c>
      <c r="D15" s="2">
        <v>1</v>
      </c>
      <c r="E15" s="2">
        <v>0</v>
      </c>
      <c r="F15" s="2">
        <v>2</v>
      </c>
      <c r="G15" s="2">
        <v>8</v>
      </c>
      <c r="H15" s="2">
        <v>9</v>
      </c>
      <c r="I15" s="11">
        <f t="shared" si="1"/>
        <v>-1</v>
      </c>
      <c r="J15" s="6">
        <f t="shared" si="2"/>
        <v>3</v>
      </c>
      <c r="K15" s="13" t="s">
        <v>23</v>
      </c>
    </row>
    <row r="16" spans="1:11" ht="16.5" customHeight="1">
      <c r="A16" s="6">
        <v>12</v>
      </c>
      <c r="B16" s="99" t="s">
        <v>13</v>
      </c>
      <c r="C16" s="25">
        <f t="shared" si="0"/>
        <v>3</v>
      </c>
      <c r="D16" s="2">
        <v>1</v>
      </c>
      <c r="E16" s="2">
        <v>0</v>
      </c>
      <c r="F16" s="2">
        <v>2</v>
      </c>
      <c r="G16" s="2">
        <v>6</v>
      </c>
      <c r="H16" s="2">
        <v>10</v>
      </c>
      <c r="I16" s="11">
        <f t="shared" si="1"/>
        <v>-4</v>
      </c>
      <c r="J16" s="6">
        <f t="shared" si="2"/>
        <v>3</v>
      </c>
      <c r="K16" s="13" t="s">
        <v>66</v>
      </c>
    </row>
    <row r="17" spans="1:11" ht="16.5" customHeight="1">
      <c r="A17" s="6">
        <v>13</v>
      </c>
      <c r="B17" s="99" t="s">
        <v>17</v>
      </c>
      <c r="C17" s="25">
        <f t="shared" si="0"/>
        <v>3</v>
      </c>
      <c r="D17" s="2">
        <v>0</v>
      </c>
      <c r="E17" s="2">
        <v>1</v>
      </c>
      <c r="F17" s="2">
        <v>2</v>
      </c>
      <c r="G17" s="2">
        <v>1</v>
      </c>
      <c r="H17" s="2">
        <v>6</v>
      </c>
      <c r="I17" s="11">
        <f t="shared" si="1"/>
        <v>-5</v>
      </c>
      <c r="J17" s="6">
        <f t="shared" si="2"/>
        <v>1</v>
      </c>
      <c r="K17" s="13" t="s">
        <v>35</v>
      </c>
    </row>
    <row r="18" spans="1:11" ht="16.5" customHeight="1">
      <c r="A18" s="6">
        <v>14</v>
      </c>
      <c r="B18" s="99" t="s">
        <v>12</v>
      </c>
      <c r="C18" s="25">
        <f t="shared" si="0"/>
        <v>3</v>
      </c>
      <c r="D18" s="2">
        <v>0</v>
      </c>
      <c r="E18" s="2">
        <v>0</v>
      </c>
      <c r="F18" s="2">
        <v>3</v>
      </c>
      <c r="G18" s="2">
        <v>1</v>
      </c>
      <c r="H18" s="2">
        <v>5</v>
      </c>
      <c r="I18" s="11">
        <f t="shared" si="1"/>
        <v>-4</v>
      </c>
      <c r="J18" s="6">
        <f t="shared" si="2"/>
        <v>0</v>
      </c>
      <c r="K18" s="13" t="s">
        <v>35</v>
      </c>
    </row>
    <row r="19" spans="1:11" ht="16.5" customHeight="1">
      <c r="A19" s="35">
        <v>15</v>
      </c>
      <c r="B19" s="101" t="s">
        <v>81</v>
      </c>
      <c r="C19" s="40">
        <f t="shared" si="0"/>
        <v>3</v>
      </c>
      <c r="D19" s="38">
        <v>0</v>
      </c>
      <c r="E19" s="38">
        <v>0</v>
      </c>
      <c r="F19" s="38">
        <v>3</v>
      </c>
      <c r="G19" s="38">
        <v>2</v>
      </c>
      <c r="H19" s="38">
        <v>9</v>
      </c>
      <c r="I19" s="39">
        <f t="shared" si="1"/>
        <v>-7</v>
      </c>
      <c r="J19" s="35">
        <f t="shared" si="2"/>
        <v>0</v>
      </c>
      <c r="K19" s="13" t="s">
        <v>35</v>
      </c>
    </row>
    <row r="20" spans="1:11" ht="16.5" customHeight="1" thickBot="1">
      <c r="A20" s="41">
        <v>16</v>
      </c>
      <c r="B20" s="102" t="s">
        <v>82</v>
      </c>
      <c r="C20" s="46">
        <f t="shared" si="0"/>
        <v>3</v>
      </c>
      <c r="D20" s="44">
        <v>0</v>
      </c>
      <c r="E20" s="44">
        <v>0</v>
      </c>
      <c r="F20" s="44">
        <v>3</v>
      </c>
      <c r="G20" s="44">
        <v>2</v>
      </c>
      <c r="H20" s="44">
        <v>11</v>
      </c>
      <c r="I20" s="45">
        <f t="shared" si="1"/>
        <v>-9</v>
      </c>
      <c r="J20" s="41">
        <f t="shared" si="2"/>
        <v>0</v>
      </c>
      <c r="K20" s="13" t="s">
        <v>24</v>
      </c>
    </row>
    <row r="21" spans="3:10" ht="12.75">
      <c r="C21" s="52">
        <f aca="true" t="shared" si="3" ref="C21:I21">SUM(C5:C20)</f>
        <v>48</v>
      </c>
      <c r="D21" s="52">
        <f t="shared" si="3"/>
        <v>23</v>
      </c>
      <c r="E21" s="52">
        <f t="shared" si="3"/>
        <v>2</v>
      </c>
      <c r="F21" s="52">
        <f t="shared" si="3"/>
        <v>23</v>
      </c>
      <c r="G21" s="52">
        <f t="shared" si="3"/>
        <v>90</v>
      </c>
      <c r="H21" s="52">
        <f t="shared" si="3"/>
        <v>90</v>
      </c>
      <c r="I21" s="52">
        <f t="shared" si="3"/>
        <v>0</v>
      </c>
      <c r="J21" s="58">
        <f t="shared" si="2"/>
        <v>71</v>
      </c>
    </row>
    <row r="24" spans="2:3" ht="12.75">
      <c r="B24" t="s">
        <v>33</v>
      </c>
      <c r="C24" s="1">
        <f>G21-'тур 2'!C26</f>
        <v>24</v>
      </c>
    </row>
    <row r="25" spans="2:3" ht="12.75">
      <c r="B25" t="s">
        <v>32</v>
      </c>
      <c r="C25" s="1">
        <f>C24/8</f>
        <v>3</v>
      </c>
    </row>
    <row r="26" spans="2:3" ht="12.75">
      <c r="B26" t="s">
        <v>34</v>
      </c>
      <c r="C26" s="1">
        <f>G21</f>
        <v>90</v>
      </c>
    </row>
    <row r="27" spans="2:3" ht="12.75">
      <c r="B27" t="s">
        <v>32</v>
      </c>
      <c r="C27" s="1">
        <f>C26*2/C21</f>
        <v>3.75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/>
      <c r="H33" s="83"/>
      <c r="I33" s="28"/>
      <c r="J33" s="28"/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/>
      <c r="I34" s="28"/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 t="s">
        <v>86</v>
      </c>
      <c r="N35" s="28"/>
      <c r="O35" s="83"/>
      <c r="P35" s="28" t="s">
        <v>22</v>
      </c>
      <c r="Q35" s="28"/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/>
      <c r="G36" s="27"/>
      <c r="H36" s="83"/>
      <c r="I36" s="28" t="s">
        <v>27</v>
      </c>
      <c r="J36" s="28"/>
      <c r="K36" s="28"/>
      <c r="L36" s="83"/>
      <c r="M36" s="28"/>
      <c r="N36" s="28"/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/>
      <c r="K37" s="83"/>
      <c r="L37" s="83"/>
      <c r="M37" s="83"/>
      <c r="N37" s="83" t="s">
        <v>38</v>
      </c>
      <c r="O37" s="83"/>
      <c r="P37" s="83"/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/>
      <c r="M38" s="28" t="s">
        <v>38</v>
      </c>
      <c r="N38" s="28"/>
      <c r="O38" s="28" t="s">
        <v>87</v>
      </c>
      <c r="P38" s="28"/>
      <c r="Q38" s="28"/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/>
      <c r="Q39" s="28"/>
      <c r="R39" s="28"/>
    </row>
    <row r="40" spans="1:18" ht="14.25">
      <c r="A40" s="53">
        <v>9</v>
      </c>
      <c r="B40" s="54" t="s">
        <v>70</v>
      </c>
      <c r="C40" s="84"/>
      <c r="D40" s="28"/>
      <c r="E40" s="28"/>
      <c r="F40" s="28"/>
      <c r="G40" s="28" t="s">
        <v>67</v>
      </c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/>
      <c r="F41" s="83"/>
      <c r="G41" s="83" t="s">
        <v>31</v>
      </c>
      <c r="H41" s="83"/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/>
      <c r="E42" s="28"/>
      <c r="F42" s="28"/>
      <c r="G42" s="28"/>
      <c r="H42" s="83"/>
      <c r="I42" s="28"/>
      <c r="J42" s="28"/>
      <c r="K42" s="28" t="s">
        <v>67</v>
      </c>
      <c r="L42" s="83"/>
      <c r="M42" s="27"/>
      <c r="N42" s="28"/>
      <c r="O42" s="28"/>
      <c r="P42" s="28"/>
      <c r="Q42" s="28"/>
      <c r="R42" s="28"/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/>
      <c r="N43" s="27"/>
      <c r="O43" s="28"/>
      <c r="P43" s="28" t="s">
        <v>36</v>
      </c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/>
      <c r="L44" s="83" t="s">
        <v>37</v>
      </c>
      <c r="M44" s="28"/>
      <c r="N44" s="28"/>
      <c r="O44" s="27"/>
      <c r="P44" s="28"/>
      <c r="Q44" s="28"/>
      <c r="R44" s="28"/>
    </row>
    <row r="45" spans="1:18" ht="14.25">
      <c r="A45" s="53">
        <v>14</v>
      </c>
      <c r="B45" s="54" t="s">
        <v>12</v>
      </c>
      <c r="C45" s="84"/>
      <c r="D45" s="83"/>
      <c r="E45" s="28"/>
      <c r="F45" s="28"/>
      <c r="G45" s="28"/>
      <c r="H45" s="83"/>
      <c r="I45" s="28"/>
      <c r="J45" s="28"/>
      <c r="K45" s="28"/>
      <c r="L45" s="83"/>
      <c r="M45" s="28"/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/>
      <c r="L46" s="83"/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/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tabSelected="1" workbookViewId="0" topLeftCell="A1">
      <selection activeCell="Q21" sqref="Q2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10" width="5.00390625" style="1" customWidth="1"/>
    <col min="11" max="11" width="5.00390625" style="0" customWidth="1"/>
    <col min="12" max="12" width="6.625" style="0" bestFit="1" customWidth="1"/>
    <col min="13" max="13" width="5.00390625" style="0" customWidth="1"/>
    <col min="14" max="14" width="7.625" style="0" bestFit="1" customWidth="1"/>
    <col min="15" max="18" width="5.00390625" style="0" customWidth="1"/>
  </cols>
  <sheetData>
    <row r="1" ht="12.75"/>
    <row r="2" ht="12.75"/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8" ht="16.5" customHeight="1">
      <c r="A5" s="29">
        <v>1</v>
      </c>
      <c r="B5" s="100" t="s">
        <v>80</v>
      </c>
      <c r="C5" s="34">
        <f aca="true" t="shared" si="0" ref="C5:C20">SUM(D5:F5)</f>
        <v>30</v>
      </c>
      <c r="D5" s="32">
        <v>23</v>
      </c>
      <c r="E5" s="32">
        <v>3</v>
      </c>
      <c r="F5" s="32">
        <v>4</v>
      </c>
      <c r="G5" s="32">
        <v>83</v>
      </c>
      <c r="H5" s="32">
        <v>37</v>
      </c>
      <c r="I5" s="33">
        <f aca="true" t="shared" si="1" ref="I5:I20">G5-H5</f>
        <v>46</v>
      </c>
      <c r="J5" s="29">
        <f aca="true" t="shared" si="2" ref="J5:J21">D5*3+E5</f>
        <v>72</v>
      </c>
      <c r="K5" s="13" t="s">
        <v>39</v>
      </c>
      <c r="L5" s="165" t="s">
        <v>26</v>
      </c>
      <c r="M5" s="165"/>
      <c r="N5" s="156">
        <f aca="true" t="shared" si="3" ref="N5:N20">J5/(C5*3)</f>
        <v>0.8</v>
      </c>
      <c r="O5">
        <f aca="true" t="shared" si="4" ref="O5:O20">G5+H5</f>
        <v>120</v>
      </c>
      <c r="Q5" s="155">
        <v>37</v>
      </c>
      <c r="R5" s="155">
        <f>J5-Q5</f>
        <v>35</v>
      </c>
    </row>
    <row r="6" spans="1:18" ht="16.5" customHeight="1">
      <c r="A6" s="29">
        <v>2</v>
      </c>
      <c r="B6" s="100" t="s">
        <v>11</v>
      </c>
      <c r="C6" s="34">
        <f t="shared" si="0"/>
        <v>30</v>
      </c>
      <c r="D6" s="32">
        <v>22</v>
      </c>
      <c r="E6" s="32">
        <v>2</v>
      </c>
      <c r="F6" s="32">
        <v>6</v>
      </c>
      <c r="G6" s="32">
        <v>112</v>
      </c>
      <c r="H6" s="32">
        <v>40</v>
      </c>
      <c r="I6" s="33">
        <f t="shared" si="1"/>
        <v>72</v>
      </c>
      <c r="J6" s="29">
        <f t="shared" si="2"/>
        <v>68</v>
      </c>
      <c r="K6" s="13" t="s">
        <v>217</v>
      </c>
      <c r="L6" s="165"/>
      <c r="M6" s="165"/>
      <c r="N6" s="156">
        <f t="shared" si="3"/>
        <v>0.7555555555555555</v>
      </c>
      <c r="O6">
        <f t="shared" si="4"/>
        <v>152</v>
      </c>
      <c r="Q6" s="155">
        <v>30</v>
      </c>
      <c r="R6" s="155">
        <f aca="true" t="shared" si="5" ref="R6:R20">J6-Q6</f>
        <v>38</v>
      </c>
    </row>
    <row r="7" spans="1:18" ht="16.5" customHeight="1">
      <c r="A7" s="29">
        <v>3</v>
      </c>
      <c r="B7" s="100" t="s">
        <v>79</v>
      </c>
      <c r="C7" s="34">
        <f t="shared" si="0"/>
        <v>30</v>
      </c>
      <c r="D7" s="32">
        <v>21</v>
      </c>
      <c r="E7" s="32">
        <v>4</v>
      </c>
      <c r="F7" s="32">
        <v>5</v>
      </c>
      <c r="G7" s="32">
        <v>84</v>
      </c>
      <c r="H7" s="32">
        <v>27</v>
      </c>
      <c r="I7" s="33">
        <f t="shared" si="1"/>
        <v>57</v>
      </c>
      <c r="J7" s="29">
        <f t="shared" si="2"/>
        <v>67</v>
      </c>
      <c r="K7" s="13" t="s">
        <v>37</v>
      </c>
      <c r="L7" s="165" t="s">
        <v>26</v>
      </c>
      <c r="M7" s="165"/>
      <c r="N7" s="156">
        <f t="shared" si="3"/>
        <v>0.7444444444444445</v>
      </c>
      <c r="O7">
        <f t="shared" si="4"/>
        <v>111</v>
      </c>
      <c r="Q7" s="155">
        <v>36</v>
      </c>
      <c r="R7" s="155">
        <f t="shared" si="5"/>
        <v>31</v>
      </c>
    </row>
    <row r="8" spans="1:18" ht="16.5" customHeight="1">
      <c r="A8" s="53">
        <v>4</v>
      </c>
      <c r="B8" s="103" t="s">
        <v>75</v>
      </c>
      <c r="C8" s="57">
        <f t="shared" si="0"/>
        <v>30</v>
      </c>
      <c r="D8" s="55">
        <v>18</v>
      </c>
      <c r="E8" s="55">
        <v>6</v>
      </c>
      <c r="F8" s="55">
        <v>6</v>
      </c>
      <c r="G8" s="55">
        <v>72</v>
      </c>
      <c r="H8" s="55">
        <v>32</v>
      </c>
      <c r="I8" s="56">
        <f t="shared" si="1"/>
        <v>40</v>
      </c>
      <c r="J8" s="53">
        <f t="shared" si="2"/>
        <v>60</v>
      </c>
      <c r="K8" s="13" t="s">
        <v>217</v>
      </c>
      <c r="L8" s="165"/>
      <c r="M8" s="165"/>
      <c r="N8" s="156">
        <f t="shared" si="3"/>
        <v>0.6666666666666666</v>
      </c>
      <c r="O8">
        <f t="shared" si="4"/>
        <v>104</v>
      </c>
      <c r="Q8" s="155">
        <v>26</v>
      </c>
      <c r="R8" s="155">
        <f t="shared" si="5"/>
        <v>34</v>
      </c>
    </row>
    <row r="9" spans="1:18" ht="16.5" customHeight="1">
      <c r="A9" s="53">
        <v>5</v>
      </c>
      <c r="B9" s="103" t="s">
        <v>76</v>
      </c>
      <c r="C9" s="57">
        <f>SUM(D9:F9)</f>
        <v>30</v>
      </c>
      <c r="D9" s="55">
        <v>17</v>
      </c>
      <c r="E9" s="55">
        <v>4</v>
      </c>
      <c r="F9" s="55">
        <v>9</v>
      </c>
      <c r="G9" s="55">
        <v>54</v>
      </c>
      <c r="H9" s="55">
        <v>33</v>
      </c>
      <c r="I9" s="56">
        <f>G9-H9</f>
        <v>21</v>
      </c>
      <c r="J9" s="53">
        <f>D9*3+E9-3</f>
        <v>52</v>
      </c>
      <c r="K9" s="13" t="s">
        <v>25</v>
      </c>
      <c r="L9" s="165"/>
      <c r="M9" s="165"/>
      <c r="N9" s="156">
        <f>J9/(C9*3)</f>
        <v>0.5777777777777777</v>
      </c>
      <c r="O9">
        <f>G9+H9</f>
        <v>87</v>
      </c>
      <c r="Q9" s="155">
        <v>31</v>
      </c>
      <c r="R9" s="155">
        <f t="shared" si="5"/>
        <v>21</v>
      </c>
    </row>
    <row r="10" spans="1:18" ht="16.5" customHeight="1">
      <c r="A10" s="6">
        <v>6</v>
      </c>
      <c r="B10" s="99" t="s">
        <v>19</v>
      </c>
      <c r="C10" s="25">
        <f>SUM(D10:F10)</f>
        <v>30</v>
      </c>
      <c r="D10" s="2">
        <v>15</v>
      </c>
      <c r="E10" s="2">
        <v>6</v>
      </c>
      <c r="F10" s="2">
        <v>9</v>
      </c>
      <c r="G10" s="2">
        <v>61</v>
      </c>
      <c r="H10" s="2">
        <v>56</v>
      </c>
      <c r="I10" s="11">
        <f>G10-H10</f>
        <v>5</v>
      </c>
      <c r="J10" s="6">
        <f>D10*3+E10</f>
        <v>51</v>
      </c>
      <c r="K10" s="13" t="s">
        <v>218</v>
      </c>
      <c r="L10" s="1"/>
      <c r="M10" s="165"/>
      <c r="N10" s="156">
        <f>J10/(C10*3)</f>
        <v>0.5666666666666667</v>
      </c>
      <c r="O10">
        <f>G10+H10</f>
        <v>117</v>
      </c>
      <c r="Q10" s="155">
        <v>25</v>
      </c>
      <c r="R10" s="155">
        <f t="shared" si="5"/>
        <v>26</v>
      </c>
    </row>
    <row r="11" spans="1:18" s="95" customFormat="1" ht="16.5" customHeight="1">
      <c r="A11" s="53">
        <v>7</v>
      </c>
      <c r="B11" s="103" t="s">
        <v>78</v>
      </c>
      <c r="C11" s="57">
        <f>SUM(D11:F11)</f>
        <v>30</v>
      </c>
      <c r="D11" s="55">
        <v>16</v>
      </c>
      <c r="E11" s="55">
        <v>5</v>
      </c>
      <c r="F11" s="55">
        <v>9</v>
      </c>
      <c r="G11" s="55">
        <v>79</v>
      </c>
      <c r="H11" s="55">
        <v>37</v>
      </c>
      <c r="I11" s="56">
        <f>G11-H11</f>
        <v>42</v>
      </c>
      <c r="J11" s="53">
        <f>D11*3+E11-3</f>
        <v>50</v>
      </c>
      <c r="K11" s="130" t="s">
        <v>39</v>
      </c>
      <c r="L11" s="166"/>
      <c r="M11" s="165"/>
      <c r="N11" s="156">
        <f>J11/(C11*3)</f>
        <v>0.5555555555555556</v>
      </c>
      <c r="O11">
        <f>G11+H11</f>
        <v>116</v>
      </c>
      <c r="Q11" s="155">
        <v>29</v>
      </c>
      <c r="R11" s="155">
        <f t="shared" si="5"/>
        <v>21</v>
      </c>
    </row>
    <row r="12" spans="1:18" ht="16.5" customHeight="1">
      <c r="A12" s="53">
        <v>8</v>
      </c>
      <c r="B12" s="103" t="s">
        <v>70</v>
      </c>
      <c r="C12" s="57">
        <f t="shared" si="0"/>
        <v>30</v>
      </c>
      <c r="D12" s="55">
        <v>14</v>
      </c>
      <c r="E12" s="55">
        <v>5</v>
      </c>
      <c r="F12" s="55">
        <v>11</v>
      </c>
      <c r="G12" s="55">
        <v>76</v>
      </c>
      <c r="H12" s="55">
        <v>57</v>
      </c>
      <c r="I12" s="56">
        <f t="shared" si="1"/>
        <v>19</v>
      </c>
      <c r="J12" s="53">
        <f t="shared" si="2"/>
        <v>47</v>
      </c>
      <c r="K12" s="13" t="s">
        <v>217</v>
      </c>
      <c r="L12" s="1"/>
      <c r="M12" s="165"/>
      <c r="N12" s="156">
        <f t="shared" si="3"/>
        <v>0.5222222222222223</v>
      </c>
      <c r="O12">
        <f t="shared" si="4"/>
        <v>133</v>
      </c>
      <c r="Q12" s="155">
        <v>24</v>
      </c>
      <c r="R12" s="155">
        <f t="shared" si="5"/>
        <v>23</v>
      </c>
    </row>
    <row r="13" spans="1:18" ht="16.5" customHeight="1">
      <c r="A13" s="6">
        <v>9</v>
      </c>
      <c r="B13" s="99" t="s">
        <v>12</v>
      </c>
      <c r="C13" s="25">
        <f t="shared" si="0"/>
        <v>30</v>
      </c>
      <c r="D13" s="2">
        <v>11</v>
      </c>
      <c r="E13" s="2">
        <v>8</v>
      </c>
      <c r="F13" s="2">
        <v>11</v>
      </c>
      <c r="G13" s="2">
        <v>53</v>
      </c>
      <c r="H13" s="2">
        <v>40</v>
      </c>
      <c r="I13" s="11">
        <f t="shared" si="1"/>
        <v>13</v>
      </c>
      <c r="J13" s="6">
        <f t="shared" si="2"/>
        <v>41</v>
      </c>
      <c r="K13" s="13" t="s">
        <v>217</v>
      </c>
      <c r="L13" s="165" t="s">
        <v>26</v>
      </c>
      <c r="M13" s="165"/>
      <c r="N13" s="156">
        <f t="shared" si="3"/>
        <v>0.45555555555555555</v>
      </c>
      <c r="O13">
        <f t="shared" si="4"/>
        <v>93</v>
      </c>
      <c r="Q13" s="155">
        <v>18</v>
      </c>
      <c r="R13" s="155">
        <f t="shared" si="5"/>
        <v>23</v>
      </c>
    </row>
    <row r="14" spans="1:18" ht="16.5" customHeight="1">
      <c r="A14" s="53">
        <v>10</v>
      </c>
      <c r="B14" s="103" t="s">
        <v>14</v>
      </c>
      <c r="C14" s="57">
        <f t="shared" si="0"/>
        <v>30</v>
      </c>
      <c r="D14" s="55">
        <v>10</v>
      </c>
      <c r="E14" s="55">
        <v>6</v>
      </c>
      <c r="F14" s="55">
        <v>14</v>
      </c>
      <c r="G14" s="55">
        <v>52</v>
      </c>
      <c r="H14" s="55">
        <v>80</v>
      </c>
      <c r="I14" s="56">
        <f t="shared" si="1"/>
        <v>-28</v>
      </c>
      <c r="J14" s="53">
        <f t="shared" si="2"/>
        <v>36</v>
      </c>
      <c r="K14" s="13" t="s">
        <v>27</v>
      </c>
      <c r="L14" s="1"/>
      <c r="M14" s="165"/>
      <c r="N14" s="156">
        <f t="shared" si="3"/>
        <v>0.4</v>
      </c>
      <c r="O14">
        <f t="shared" si="4"/>
        <v>132</v>
      </c>
      <c r="Q14" s="155">
        <v>22</v>
      </c>
      <c r="R14" s="155">
        <f t="shared" si="5"/>
        <v>14</v>
      </c>
    </row>
    <row r="15" spans="1:18" ht="16.5" customHeight="1">
      <c r="A15" s="53">
        <v>11</v>
      </c>
      <c r="B15" s="103" t="s">
        <v>81</v>
      </c>
      <c r="C15" s="57">
        <f t="shared" si="0"/>
        <v>30</v>
      </c>
      <c r="D15" s="55">
        <v>9</v>
      </c>
      <c r="E15" s="55">
        <v>7</v>
      </c>
      <c r="F15" s="55">
        <v>14</v>
      </c>
      <c r="G15" s="55">
        <v>49</v>
      </c>
      <c r="H15" s="55">
        <v>70</v>
      </c>
      <c r="I15" s="56">
        <f t="shared" si="1"/>
        <v>-21</v>
      </c>
      <c r="J15" s="53">
        <f t="shared" si="2"/>
        <v>34</v>
      </c>
      <c r="K15" s="13" t="s">
        <v>28</v>
      </c>
      <c r="L15" s="165" t="s">
        <v>26</v>
      </c>
      <c r="M15" s="165"/>
      <c r="N15" s="156">
        <f t="shared" si="3"/>
        <v>0.37777777777777777</v>
      </c>
      <c r="O15">
        <f t="shared" si="4"/>
        <v>119</v>
      </c>
      <c r="Q15" s="155">
        <v>9</v>
      </c>
      <c r="R15" s="155">
        <f t="shared" si="5"/>
        <v>25</v>
      </c>
    </row>
    <row r="16" spans="1:18" ht="14.25">
      <c r="A16" s="131">
        <v>12</v>
      </c>
      <c r="B16" s="132" t="s">
        <v>18</v>
      </c>
      <c r="C16" s="133">
        <f>SUM(D16:F16)</f>
        <v>30</v>
      </c>
      <c r="D16" s="134">
        <v>9</v>
      </c>
      <c r="E16" s="134">
        <v>2</v>
      </c>
      <c r="F16" s="134">
        <v>19</v>
      </c>
      <c r="G16" s="134">
        <v>55</v>
      </c>
      <c r="H16" s="134">
        <v>90</v>
      </c>
      <c r="I16" s="135">
        <f>G16-H16</f>
        <v>-35</v>
      </c>
      <c r="J16" s="131">
        <f>D16*3+E16</f>
        <v>29</v>
      </c>
      <c r="K16" s="13" t="s">
        <v>37</v>
      </c>
      <c r="L16" s="165"/>
      <c r="M16" s="165"/>
      <c r="N16" s="156">
        <f>J16/(C16*3)</f>
        <v>0.32222222222222224</v>
      </c>
      <c r="O16">
        <f>G16+H16</f>
        <v>145</v>
      </c>
      <c r="Q16" s="155">
        <v>20</v>
      </c>
      <c r="R16" s="155">
        <f t="shared" si="5"/>
        <v>9</v>
      </c>
    </row>
    <row r="17" spans="1:18" ht="16.5" customHeight="1">
      <c r="A17" s="53">
        <v>13</v>
      </c>
      <c r="B17" s="103" t="s">
        <v>17</v>
      </c>
      <c r="C17" s="57">
        <f>SUM(D17:F17)</f>
        <v>30</v>
      </c>
      <c r="D17" s="55">
        <v>7</v>
      </c>
      <c r="E17" s="55">
        <v>3</v>
      </c>
      <c r="F17" s="55">
        <v>20</v>
      </c>
      <c r="G17" s="55">
        <v>35</v>
      </c>
      <c r="H17" s="55">
        <v>80</v>
      </c>
      <c r="I17" s="56">
        <f>G17-H17</f>
        <v>-45</v>
      </c>
      <c r="J17" s="53">
        <f>D17*3+E17</f>
        <v>24</v>
      </c>
      <c r="K17" s="13" t="s">
        <v>37</v>
      </c>
      <c r="L17" s="1"/>
      <c r="M17" s="165"/>
      <c r="N17" s="156">
        <f>J17/(C17*3)</f>
        <v>0.26666666666666666</v>
      </c>
      <c r="O17">
        <f>G17+H17</f>
        <v>115</v>
      </c>
      <c r="Q17" s="155">
        <v>15</v>
      </c>
      <c r="R17" s="155">
        <f t="shared" si="5"/>
        <v>9</v>
      </c>
    </row>
    <row r="18" spans="1:18" ht="16.5" customHeight="1">
      <c r="A18" s="53">
        <v>14</v>
      </c>
      <c r="B18" s="103" t="s">
        <v>77</v>
      </c>
      <c r="C18" s="57">
        <f>SUM(D18:F18)</f>
        <v>30</v>
      </c>
      <c r="D18" s="55">
        <v>8</v>
      </c>
      <c r="E18" s="55">
        <v>2</v>
      </c>
      <c r="F18" s="55">
        <v>20</v>
      </c>
      <c r="G18" s="55">
        <v>55</v>
      </c>
      <c r="H18" s="55">
        <v>80</v>
      </c>
      <c r="I18" s="56">
        <f>G18-H18</f>
        <v>-25</v>
      </c>
      <c r="J18" s="53">
        <f>D18*3+E18-5</f>
        <v>21</v>
      </c>
      <c r="K18" s="13" t="s">
        <v>24</v>
      </c>
      <c r="L18" s="165"/>
      <c r="M18" s="165"/>
      <c r="N18" s="156">
        <f>J18/(C18*3)</f>
        <v>0.23333333333333334</v>
      </c>
      <c r="O18">
        <f>G18+H18</f>
        <v>135</v>
      </c>
      <c r="Q18" s="155">
        <v>10</v>
      </c>
      <c r="R18" s="155">
        <f t="shared" si="5"/>
        <v>11</v>
      </c>
    </row>
    <row r="19" spans="1:18" ht="16.5" customHeight="1">
      <c r="A19" s="35">
        <v>15</v>
      </c>
      <c r="B19" s="101" t="s">
        <v>13</v>
      </c>
      <c r="C19" s="40">
        <f t="shared" si="0"/>
        <v>30</v>
      </c>
      <c r="D19" s="38">
        <v>3</v>
      </c>
      <c r="E19" s="38">
        <v>5</v>
      </c>
      <c r="F19" s="38">
        <v>22</v>
      </c>
      <c r="G19" s="38">
        <v>39</v>
      </c>
      <c r="H19" s="38">
        <v>118</v>
      </c>
      <c r="I19" s="39">
        <f t="shared" si="1"/>
        <v>-79</v>
      </c>
      <c r="J19" s="35">
        <f t="shared" si="2"/>
        <v>14</v>
      </c>
      <c r="K19" s="13" t="s">
        <v>39</v>
      </c>
      <c r="L19" s="165"/>
      <c r="M19" s="165"/>
      <c r="N19" s="156">
        <f t="shared" si="3"/>
        <v>0.15555555555555556</v>
      </c>
      <c r="O19">
        <f t="shared" si="4"/>
        <v>157</v>
      </c>
      <c r="Q19" s="155">
        <v>9</v>
      </c>
      <c r="R19" s="155">
        <f t="shared" si="5"/>
        <v>5</v>
      </c>
    </row>
    <row r="20" spans="1:18" ht="16.5" customHeight="1" thickBot="1">
      <c r="A20" s="41">
        <v>16</v>
      </c>
      <c r="B20" s="102" t="s">
        <v>82</v>
      </c>
      <c r="C20" s="46">
        <f t="shared" si="0"/>
        <v>30</v>
      </c>
      <c r="D20" s="44">
        <v>3</v>
      </c>
      <c r="E20" s="44">
        <v>0</v>
      </c>
      <c r="F20" s="44">
        <v>27</v>
      </c>
      <c r="G20" s="44">
        <v>29</v>
      </c>
      <c r="H20" s="44">
        <v>111</v>
      </c>
      <c r="I20" s="45">
        <f t="shared" si="1"/>
        <v>-82</v>
      </c>
      <c r="J20" s="41">
        <f t="shared" si="2"/>
        <v>9</v>
      </c>
      <c r="K20" s="13" t="s">
        <v>219</v>
      </c>
      <c r="L20" s="1"/>
      <c r="M20" s="165"/>
      <c r="N20" s="156">
        <f t="shared" si="3"/>
        <v>0.1</v>
      </c>
      <c r="O20">
        <f t="shared" si="4"/>
        <v>140</v>
      </c>
      <c r="Q20" s="155">
        <v>3</v>
      </c>
      <c r="R20" s="155">
        <f t="shared" si="5"/>
        <v>6</v>
      </c>
    </row>
    <row r="21" spans="3:10" ht="12.75">
      <c r="C21" s="52">
        <f aca="true" t="shared" si="6" ref="C21:I21">SUM(C$5:C$20)</f>
        <v>480</v>
      </c>
      <c r="D21" s="52">
        <f t="shared" si="6"/>
        <v>206</v>
      </c>
      <c r="E21" s="52">
        <f t="shared" si="6"/>
        <v>68</v>
      </c>
      <c r="F21" s="52">
        <f t="shared" si="6"/>
        <v>206</v>
      </c>
      <c r="G21" s="52">
        <f t="shared" si="6"/>
        <v>988</v>
      </c>
      <c r="H21" s="52">
        <f t="shared" si="6"/>
        <v>988</v>
      </c>
      <c r="I21" s="52">
        <f t="shared" si="6"/>
        <v>0</v>
      </c>
      <c r="J21" s="58">
        <f t="shared" si="2"/>
        <v>686</v>
      </c>
    </row>
    <row r="24" spans="2:3" ht="12.75">
      <c r="B24" t="s">
        <v>33</v>
      </c>
      <c r="C24" s="1">
        <f>G21-'тур 29'!C26</f>
        <v>40</v>
      </c>
    </row>
    <row r="25" spans="2:3" ht="12.75">
      <c r="B25" t="s">
        <v>32</v>
      </c>
      <c r="C25" s="1">
        <f>C24/10</f>
        <v>4</v>
      </c>
    </row>
    <row r="26" spans="2:3" ht="12.75">
      <c r="B26" t="s">
        <v>34</v>
      </c>
      <c r="C26" s="1">
        <f>G21</f>
        <v>988</v>
      </c>
    </row>
    <row r="27" spans="2:3" ht="12.75">
      <c r="B27" t="s">
        <v>32</v>
      </c>
      <c r="C27" s="1">
        <f>C26*2/C21</f>
        <v>4.116666666666666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 t="s">
        <v>66</v>
      </c>
      <c r="E32" s="82" t="s">
        <v>39</v>
      </c>
      <c r="F32" s="82" t="s">
        <v>158</v>
      </c>
      <c r="G32" s="82" t="s">
        <v>29</v>
      </c>
      <c r="H32" s="82" t="s">
        <v>24</v>
      </c>
      <c r="I32" s="82" t="s">
        <v>158</v>
      </c>
      <c r="J32" s="82" t="s">
        <v>67</v>
      </c>
      <c r="K32" s="82" t="s">
        <v>35</v>
      </c>
      <c r="L32" s="82" t="s">
        <v>217</v>
      </c>
      <c r="M32" s="82" t="s">
        <v>29</v>
      </c>
      <c r="N32" s="82" t="s">
        <v>178</v>
      </c>
      <c r="O32" s="82" t="s">
        <v>66</v>
      </c>
      <c r="P32" s="82" t="s">
        <v>162</v>
      </c>
      <c r="Q32" s="82" t="s">
        <v>157</v>
      </c>
      <c r="R32" s="157" t="s">
        <v>24</v>
      </c>
    </row>
    <row r="33" spans="1:18" ht="14.25">
      <c r="A33" s="53">
        <v>2</v>
      </c>
      <c r="B33" s="54" t="s">
        <v>78</v>
      </c>
      <c r="C33" s="84" t="s">
        <v>176</v>
      </c>
      <c r="D33" s="27"/>
      <c r="E33" s="28" t="s">
        <v>38</v>
      </c>
      <c r="F33" s="28" t="s">
        <v>86</v>
      </c>
      <c r="G33" s="28" t="s">
        <v>211</v>
      </c>
      <c r="H33" s="83" t="s">
        <v>86</v>
      </c>
      <c r="I33" s="28" t="s">
        <v>35</v>
      </c>
      <c r="J33" s="28" t="s">
        <v>37</v>
      </c>
      <c r="K33" s="28" t="s">
        <v>67</v>
      </c>
      <c r="L33" s="83" t="s">
        <v>157</v>
      </c>
      <c r="M33" s="83" t="s">
        <v>26</v>
      </c>
      <c r="N33" s="83" t="s">
        <v>24</v>
      </c>
      <c r="O33" s="83" t="s">
        <v>26</v>
      </c>
      <c r="P33" s="83" t="s">
        <v>36</v>
      </c>
      <c r="Q33" s="83" t="s">
        <v>37</v>
      </c>
      <c r="R33" s="158" t="s">
        <v>217</v>
      </c>
    </row>
    <row r="34" spans="1:18" ht="14.25">
      <c r="A34" s="53">
        <v>3</v>
      </c>
      <c r="B34" s="54" t="s">
        <v>18</v>
      </c>
      <c r="C34" s="84" t="s">
        <v>219</v>
      </c>
      <c r="D34" s="28" t="s">
        <v>39</v>
      </c>
      <c r="E34" s="27"/>
      <c r="F34" s="28" t="s">
        <v>215</v>
      </c>
      <c r="G34" s="28" t="s">
        <v>37</v>
      </c>
      <c r="H34" s="83" t="s">
        <v>24</v>
      </c>
      <c r="I34" s="28" t="s">
        <v>36</v>
      </c>
      <c r="J34" s="28" t="s">
        <v>22</v>
      </c>
      <c r="K34" s="83" t="s">
        <v>23</v>
      </c>
      <c r="L34" s="83" t="s">
        <v>586</v>
      </c>
      <c r="M34" s="28" t="s">
        <v>159</v>
      </c>
      <c r="N34" s="28" t="s">
        <v>212</v>
      </c>
      <c r="O34" s="83" t="s">
        <v>67</v>
      </c>
      <c r="P34" s="28" t="s">
        <v>36</v>
      </c>
      <c r="Q34" s="28" t="s">
        <v>25</v>
      </c>
      <c r="R34" s="159" t="s">
        <v>27</v>
      </c>
    </row>
    <row r="35" spans="1:18" ht="14.25">
      <c r="A35" s="53">
        <v>4</v>
      </c>
      <c r="B35" s="54" t="s">
        <v>79</v>
      </c>
      <c r="C35" s="84" t="s">
        <v>36</v>
      </c>
      <c r="D35" s="28" t="s">
        <v>37</v>
      </c>
      <c r="E35" s="28" t="s">
        <v>176</v>
      </c>
      <c r="F35" s="27"/>
      <c r="G35" s="28" t="s">
        <v>546</v>
      </c>
      <c r="H35" s="83" t="s">
        <v>25</v>
      </c>
      <c r="I35" s="28" t="s">
        <v>26</v>
      </c>
      <c r="J35" s="28" t="s">
        <v>87</v>
      </c>
      <c r="K35" s="28" t="s">
        <v>67</v>
      </c>
      <c r="L35" s="83" t="s">
        <v>218</v>
      </c>
      <c r="M35" s="28" t="s">
        <v>86</v>
      </c>
      <c r="N35" s="28" t="s">
        <v>29</v>
      </c>
      <c r="O35" s="83" t="s">
        <v>86</v>
      </c>
      <c r="P35" s="28" t="s">
        <v>22</v>
      </c>
      <c r="Q35" s="28" t="s">
        <v>22</v>
      </c>
      <c r="R35" s="159" t="s">
        <v>220</v>
      </c>
    </row>
    <row r="36" spans="1:18" ht="14.25">
      <c r="A36" s="53">
        <v>5</v>
      </c>
      <c r="B36" s="54" t="s">
        <v>13</v>
      </c>
      <c r="C36" s="84" t="s">
        <v>26</v>
      </c>
      <c r="D36" s="28" t="s">
        <v>215</v>
      </c>
      <c r="E36" s="28" t="s">
        <v>514</v>
      </c>
      <c r="F36" s="28" t="s">
        <v>24</v>
      </c>
      <c r="G36" s="27"/>
      <c r="H36" s="83" t="s">
        <v>26</v>
      </c>
      <c r="I36" s="28" t="s">
        <v>27</v>
      </c>
      <c r="J36" s="28" t="s">
        <v>35</v>
      </c>
      <c r="K36" s="28" t="s">
        <v>23</v>
      </c>
      <c r="L36" s="83" t="s">
        <v>30</v>
      </c>
      <c r="M36" s="28" t="s">
        <v>26</v>
      </c>
      <c r="N36" s="28" t="s">
        <v>214</v>
      </c>
      <c r="O36" s="83" t="s">
        <v>26</v>
      </c>
      <c r="P36" s="28" t="s">
        <v>162</v>
      </c>
      <c r="Q36" s="28" t="s">
        <v>39</v>
      </c>
      <c r="R36" s="159" t="s">
        <v>215</v>
      </c>
    </row>
    <row r="37" spans="1:18" ht="14.25">
      <c r="A37" s="53">
        <v>6</v>
      </c>
      <c r="B37" s="54" t="s">
        <v>76</v>
      </c>
      <c r="C37" s="84" t="s">
        <v>87</v>
      </c>
      <c r="D37" s="83" t="s">
        <v>30</v>
      </c>
      <c r="E37" s="83" t="s">
        <v>87</v>
      </c>
      <c r="F37" s="83" t="s">
        <v>176</v>
      </c>
      <c r="G37" s="83" t="s">
        <v>29</v>
      </c>
      <c r="H37" s="27"/>
      <c r="I37" s="83" t="s">
        <v>35</v>
      </c>
      <c r="J37" s="83" t="s">
        <v>36</v>
      </c>
      <c r="K37" s="83" t="s">
        <v>26</v>
      </c>
      <c r="L37" s="83" t="s">
        <v>35</v>
      </c>
      <c r="M37" s="83" t="s">
        <v>217</v>
      </c>
      <c r="N37" s="83" t="s">
        <v>38</v>
      </c>
      <c r="O37" s="83" t="s">
        <v>35</v>
      </c>
      <c r="P37" s="83" t="s">
        <v>38</v>
      </c>
      <c r="Q37" s="83" t="s">
        <v>36</v>
      </c>
      <c r="R37" s="158" t="s">
        <v>177</v>
      </c>
    </row>
    <row r="38" spans="1:18" ht="14.25">
      <c r="A38" s="53">
        <v>7</v>
      </c>
      <c r="B38" s="54" t="s">
        <v>80</v>
      </c>
      <c r="C38" s="84" t="s">
        <v>216</v>
      </c>
      <c r="D38" s="28" t="s">
        <v>22</v>
      </c>
      <c r="E38" s="28" t="s">
        <v>38</v>
      </c>
      <c r="F38" s="28" t="s">
        <v>38</v>
      </c>
      <c r="G38" s="28" t="s">
        <v>87</v>
      </c>
      <c r="H38" s="83" t="s">
        <v>38</v>
      </c>
      <c r="I38" s="27"/>
      <c r="J38" s="28" t="s">
        <v>39</v>
      </c>
      <c r="K38" s="28" t="s">
        <v>176</v>
      </c>
      <c r="L38" s="83" t="s">
        <v>211</v>
      </c>
      <c r="M38" s="28" t="s">
        <v>38</v>
      </c>
      <c r="N38" s="28" t="s">
        <v>36</v>
      </c>
      <c r="O38" s="28" t="s">
        <v>87</v>
      </c>
      <c r="P38" s="28" t="s">
        <v>26</v>
      </c>
      <c r="Q38" s="28" t="s">
        <v>22</v>
      </c>
      <c r="R38" s="159" t="s">
        <v>35</v>
      </c>
    </row>
    <row r="39" spans="1:18" ht="14.25">
      <c r="A39" s="53">
        <v>8</v>
      </c>
      <c r="B39" s="54" t="s">
        <v>17</v>
      </c>
      <c r="C39" s="84" t="s">
        <v>25</v>
      </c>
      <c r="D39" s="28" t="s">
        <v>86</v>
      </c>
      <c r="E39" s="28" t="s">
        <v>26</v>
      </c>
      <c r="F39" s="28" t="s">
        <v>30</v>
      </c>
      <c r="G39" s="28" t="s">
        <v>25</v>
      </c>
      <c r="H39" s="83" t="s">
        <v>39</v>
      </c>
      <c r="I39" s="28" t="s">
        <v>66</v>
      </c>
      <c r="J39" s="27"/>
      <c r="K39" s="28" t="s">
        <v>162</v>
      </c>
      <c r="L39" s="83" t="s">
        <v>39</v>
      </c>
      <c r="M39" s="28" t="s">
        <v>177</v>
      </c>
      <c r="N39" s="28" t="s">
        <v>30</v>
      </c>
      <c r="O39" s="28" t="s">
        <v>39</v>
      </c>
      <c r="P39" s="28" t="s">
        <v>27</v>
      </c>
      <c r="Q39" s="28" t="s">
        <v>25</v>
      </c>
      <c r="R39" s="159" t="s">
        <v>159</v>
      </c>
    </row>
    <row r="40" spans="1:18" ht="14.25">
      <c r="A40" s="53">
        <v>9</v>
      </c>
      <c r="B40" s="54" t="s">
        <v>70</v>
      </c>
      <c r="C40" s="84" t="s">
        <v>161</v>
      </c>
      <c r="D40" s="28" t="s">
        <v>26</v>
      </c>
      <c r="E40" s="28" t="s">
        <v>24</v>
      </c>
      <c r="F40" s="28" t="s">
        <v>35</v>
      </c>
      <c r="G40" s="28" t="s">
        <v>67</v>
      </c>
      <c r="H40" s="83" t="s">
        <v>35</v>
      </c>
      <c r="I40" s="28" t="s">
        <v>86</v>
      </c>
      <c r="J40" s="28" t="s">
        <v>26</v>
      </c>
      <c r="K40" s="27"/>
      <c r="L40" s="83" t="s">
        <v>67</v>
      </c>
      <c r="M40" s="28" t="s">
        <v>176</v>
      </c>
      <c r="N40" s="28" t="s">
        <v>158</v>
      </c>
      <c r="O40" s="28" t="s">
        <v>86</v>
      </c>
      <c r="P40" s="28" t="s">
        <v>217</v>
      </c>
      <c r="Q40" s="83" t="s">
        <v>590</v>
      </c>
      <c r="R40" s="159" t="s">
        <v>217</v>
      </c>
    </row>
    <row r="41" spans="1:18" ht="14.25">
      <c r="A41" s="53">
        <v>10</v>
      </c>
      <c r="B41" s="54" t="s">
        <v>81</v>
      </c>
      <c r="C41" s="84" t="s">
        <v>35</v>
      </c>
      <c r="D41" s="83" t="s">
        <v>177</v>
      </c>
      <c r="E41" s="83" t="s">
        <v>28</v>
      </c>
      <c r="F41" s="83" t="s">
        <v>217</v>
      </c>
      <c r="G41" s="83" t="s">
        <v>31</v>
      </c>
      <c r="H41" s="83" t="s">
        <v>177</v>
      </c>
      <c r="I41" s="83" t="s">
        <v>157</v>
      </c>
      <c r="J41" s="83" t="s">
        <v>24</v>
      </c>
      <c r="K41" s="83" t="s">
        <v>159</v>
      </c>
      <c r="L41" s="27"/>
      <c r="M41" s="83" t="s">
        <v>28</v>
      </c>
      <c r="N41" s="83" t="s">
        <v>177</v>
      </c>
      <c r="O41" s="83" t="s">
        <v>24</v>
      </c>
      <c r="P41" s="83" t="s">
        <v>26</v>
      </c>
      <c r="Q41" s="83" t="s">
        <v>36</v>
      </c>
      <c r="R41" s="158" t="s">
        <v>217</v>
      </c>
    </row>
    <row r="42" spans="1:18" ht="14.25">
      <c r="A42" s="53">
        <v>11</v>
      </c>
      <c r="B42" s="54" t="s">
        <v>14</v>
      </c>
      <c r="C42" s="84" t="s">
        <v>219</v>
      </c>
      <c r="D42" s="83" t="s">
        <v>178</v>
      </c>
      <c r="E42" s="28" t="s">
        <v>38</v>
      </c>
      <c r="F42" s="28" t="s">
        <v>219</v>
      </c>
      <c r="G42" s="28" t="s">
        <v>530</v>
      </c>
      <c r="H42" s="83" t="s">
        <v>25</v>
      </c>
      <c r="I42" s="28" t="s">
        <v>638</v>
      </c>
      <c r="J42" s="28" t="s">
        <v>86</v>
      </c>
      <c r="K42" s="28" t="s">
        <v>67</v>
      </c>
      <c r="L42" s="83" t="s">
        <v>26</v>
      </c>
      <c r="M42" s="27"/>
      <c r="N42" s="28" t="s">
        <v>27</v>
      </c>
      <c r="O42" s="28" t="s">
        <v>217</v>
      </c>
      <c r="P42" s="28" t="s">
        <v>220</v>
      </c>
      <c r="Q42" s="28" t="s">
        <v>449</v>
      </c>
      <c r="R42" s="159" t="s">
        <v>157</v>
      </c>
    </row>
    <row r="43" spans="1:18" ht="14.25">
      <c r="A43" s="53">
        <v>12</v>
      </c>
      <c r="B43" s="54" t="s">
        <v>11</v>
      </c>
      <c r="C43" s="84" t="s">
        <v>38</v>
      </c>
      <c r="D43" s="83" t="s">
        <v>38</v>
      </c>
      <c r="E43" s="28" t="s">
        <v>216</v>
      </c>
      <c r="F43" s="28" t="s">
        <v>36</v>
      </c>
      <c r="G43" s="28" t="s">
        <v>179</v>
      </c>
      <c r="H43" s="83" t="s">
        <v>87</v>
      </c>
      <c r="I43" s="28" t="s">
        <v>26</v>
      </c>
      <c r="J43" s="28" t="s">
        <v>28</v>
      </c>
      <c r="K43" s="28" t="s">
        <v>31</v>
      </c>
      <c r="L43" s="83" t="s">
        <v>87</v>
      </c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159" t="s">
        <v>36</v>
      </c>
    </row>
    <row r="44" spans="1:18" ht="14.25">
      <c r="A44" s="53">
        <v>13</v>
      </c>
      <c r="B44" s="54" t="s">
        <v>19</v>
      </c>
      <c r="C44" s="84" t="s">
        <v>22</v>
      </c>
      <c r="D44" s="83" t="s">
        <v>220</v>
      </c>
      <c r="E44" s="83" t="s">
        <v>28</v>
      </c>
      <c r="F44" s="83" t="s">
        <v>39</v>
      </c>
      <c r="G44" s="28" t="s">
        <v>38</v>
      </c>
      <c r="H44" s="83" t="s">
        <v>27</v>
      </c>
      <c r="I44" s="28" t="s">
        <v>215</v>
      </c>
      <c r="J44" s="28" t="s">
        <v>217</v>
      </c>
      <c r="K44" s="28" t="s">
        <v>23</v>
      </c>
      <c r="L44" s="83" t="s">
        <v>37</v>
      </c>
      <c r="M44" s="28" t="s">
        <v>38</v>
      </c>
      <c r="N44" s="28" t="s">
        <v>176</v>
      </c>
      <c r="O44" s="27"/>
      <c r="P44" s="28" t="s">
        <v>24</v>
      </c>
      <c r="Q44" s="28" t="s">
        <v>37</v>
      </c>
      <c r="R44" s="159" t="s">
        <v>36</v>
      </c>
    </row>
    <row r="45" spans="1:18" ht="14.25">
      <c r="A45" s="53">
        <v>14</v>
      </c>
      <c r="B45" s="54" t="s">
        <v>12</v>
      </c>
      <c r="C45" s="84" t="s">
        <v>86</v>
      </c>
      <c r="D45" s="83" t="s">
        <v>22</v>
      </c>
      <c r="E45" s="28" t="s">
        <v>25</v>
      </c>
      <c r="F45" s="28" t="s">
        <v>26</v>
      </c>
      <c r="G45" s="28" t="s">
        <v>176</v>
      </c>
      <c r="H45" s="83" t="s">
        <v>26</v>
      </c>
      <c r="I45" s="28" t="s">
        <v>66</v>
      </c>
      <c r="J45" s="28" t="s">
        <v>22</v>
      </c>
      <c r="K45" s="28" t="s">
        <v>86</v>
      </c>
      <c r="L45" s="83" t="s">
        <v>217</v>
      </c>
      <c r="M45" s="28" t="s">
        <v>66</v>
      </c>
      <c r="N45" s="28" t="s">
        <v>157</v>
      </c>
      <c r="O45" s="28" t="s">
        <v>220</v>
      </c>
      <c r="P45" s="27"/>
      <c r="Q45" s="28" t="s">
        <v>449</v>
      </c>
      <c r="R45" s="158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 t="s">
        <v>212</v>
      </c>
      <c r="E46" s="28" t="s">
        <v>530</v>
      </c>
      <c r="F46" s="28" t="s">
        <v>24</v>
      </c>
      <c r="G46" s="28" t="s">
        <v>86</v>
      </c>
      <c r="H46" s="83" t="s">
        <v>27</v>
      </c>
      <c r="I46" s="28" t="s">
        <v>86</v>
      </c>
      <c r="J46" s="28" t="s">
        <v>22</v>
      </c>
      <c r="K46" s="28" t="s">
        <v>30</v>
      </c>
      <c r="L46" s="83" t="s">
        <v>35</v>
      </c>
      <c r="M46" s="28" t="s">
        <v>39</v>
      </c>
      <c r="N46" s="28" t="s">
        <v>647</v>
      </c>
      <c r="O46" s="28" t="s">
        <v>219</v>
      </c>
      <c r="P46" s="28" t="s">
        <v>35</v>
      </c>
      <c r="Q46" s="27"/>
      <c r="R46" s="159" t="s">
        <v>30</v>
      </c>
    </row>
    <row r="47" spans="1:18" ht="15" thickBot="1">
      <c r="A47" s="53">
        <v>16</v>
      </c>
      <c r="B47" s="90" t="s">
        <v>75</v>
      </c>
      <c r="C47" s="160" t="s">
        <v>38</v>
      </c>
      <c r="D47" s="161" t="s">
        <v>30</v>
      </c>
      <c r="E47" s="161" t="s">
        <v>29</v>
      </c>
      <c r="F47" s="161" t="s">
        <v>24</v>
      </c>
      <c r="G47" s="161" t="s">
        <v>28</v>
      </c>
      <c r="H47" s="162" t="s">
        <v>35</v>
      </c>
      <c r="I47" s="161" t="s">
        <v>22</v>
      </c>
      <c r="J47" s="161" t="s">
        <v>36</v>
      </c>
      <c r="K47" s="161" t="s">
        <v>37</v>
      </c>
      <c r="L47" s="162" t="s">
        <v>217</v>
      </c>
      <c r="M47" s="162" t="s">
        <v>25</v>
      </c>
      <c r="N47" s="161" t="s">
        <v>217</v>
      </c>
      <c r="O47" s="162" t="s">
        <v>37</v>
      </c>
      <c r="P47" s="161" t="s">
        <v>157</v>
      </c>
      <c r="Q47" s="162" t="s">
        <v>623</v>
      </c>
      <c r="R47" s="163"/>
    </row>
    <row r="48" ht="12.75">
      <c r="M48" s="9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&amp;C&amp;"Arial Cyr,полужирный"Таблица чемпионата ЛДФ
&amp;D</oddHead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111" sqref="N111"/>
    </sheetView>
  </sheetViews>
  <sheetFormatPr defaultColWidth="9.00390625" defaultRowHeight="12.75"/>
  <sheetData/>
  <sheetProtection password="C66D" sheet="1" objects="1" scenarios="1"/>
  <printOptions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75"/>
  <sheetViews>
    <sheetView workbookViewId="0" topLeftCell="C52">
      <selection activeCell="X76" sqref="X76"/>
    </sheetView>
  </sheetViews>
  <sheetFormatPr defaultColWidth="9.00390625" defaultRowHeight="12.75"/>
  <cols>
    <col min="2" max="2" width="19.25390625" style="95" customWidth="1"/>
    <col min="3" max="10" width="4.00390625" style="0" bestFit="1" customWidth="1"/>
    <col min="11" max="32" width="4.00390625" style="0" customWidth="1"/>
    <col min="33" max="33" width="5.375" style="0" customWidth="1"/>
    <col min="34" max="34" width="3.875" style="0" customWidth="1"/>
    <col min="35" max="35" width="3.125" style="0" customWidth="1"/>
    <col min="36" max="36" width="2.875" style="0" customWidth="1"/>
    <col min="37" max="37" width="3.125" style="0" customWidth="1"/>
  </cols>
  <sheetData>
    <row r="2" ht="12.75">
      <c r="B2" s="105"/>
    </row>
    <row r="3" spans="3:34" ht="49.5" thickBot="1">
      <c r="C3">
        <f aca="true" t="shared" si="0" ref="C3:AF3">SUM(C5:C20)</f>
        <v>136</v>
      </c>
      <c r="D3">
        <f t="shared" si="0"/>
        <v>136</v>
      </c>
      <c r="E3">
        <f t="shared" si="0"/>
        <v>136</v>
      </c>
      <c r="F3">
        <f t="shared" si="0"/>
        <v>136</v>
      </c>
      <c r="G3">
        <f t="shared" si="0"/>
        <v>136</v>
      </c>
      <c r="H3">
        <f t="shared" si="0"/>
        <v>136</v>
      </c>
      <c r="I3">
        <f t="shared" si="0"/>
        <v>136</v>
      </c>
      <c r="J3">
        <f t="shared" si="0"/>
        <v>136</v>
      </c>
      <c r="K3">
        <f t="shared" si="0"/>
        <v>136</v>
      </c>
      <c r="L3">
        <f t="shared" si="0"/>
        <v>136</v>
      </c>
      <c r="M3">
        <f t="shared" si="0"/>
        <v>136</v>
      </c>
      <c r="N3">
        <f t="shared" si="0"/>
        <v>136</v>
      </c>
      <c r="O3">
        <f t="shared" si="0"/>
        <v>136</v>
      </c>
      <c r="P3">
        <f t="shared" si="0"/>
        <v>136</v>
      </c>
      <c r="Q3">
        <f t="shared" si="0"/>
        <v>136</v>
      </c>
      <c r="R3">
        <f t="shared" si="0"/>
        <v>136</v>
      </c>
      <c r="S3">
        <f t="shared" si="0"/>
        <v>136</v>
      </c>
      <c r="T3">
        <f t="shared" si="0"/>
        <v>136</v>
      </c>
      <c r="U3">
        <f t="shared" si="0"/>
        <v>136</v>
      </c>
      <c r="V3">
        <f t="shared" si="0"/>
        <v>136</v>
      </c>
      <c r="W3">
        <f t="shared" si="0"/>
        <v>136</v>
      </c>
      <c r="X3">
        <f t="shared" si="0"/>
        <v>136</v>
      </c>
      <c r="Y3">
        <f t="shared" si="0"/>
        <v>136</v>
      </c>
      <c r="Z3">
        <f t="shared" si="0"/>
        <v>136</v>
      </c>
      <c r="AA3">
        <f t="shared" si="0"/>
        <v>136</v>
      </c>
      <c r="AB3">
        <f t="shared" si="0"/>
        <v>136</v>
      </c>
      <c r="AC3">
        <f t="shared" si="0"/>
        <v>136</v>
      </c>
      <c r="AD3">
        <f t="shared" si="0"/>
        <v>136</v>
      </c>
      <c r="AE3">
        <f t="shared" si="0"/>
        <v>136</v>
      </c>
      <c r="AF3">
        <f t="shared" si="0"/>
        <v>136</v>
      </c>
      <c r="AG3" s="109" t="s">
        <v>84</v>
      </c>
      <c r="AH3" s="109" t="s">
        <v>85</v>
      </c>
    </row>
    <row r="4" spans="2:32" ht="13.5" thickBot="1">
      <c r="B4" s="105" t="s">
        <v>42</v>
      </c>
      <c r="C4" s="59">
        <v>1</v>
      </c>
      <c r="D4" s="60">
        <v>2</v>
      </c>
      <c r="E4" s="60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60">
        <v>9</v>
      </c>
      <c r="L4" s="60">
        <v>10</v>
      </c>
      <c r="M4" s="60">
        <v>11</v>
      </c>
      <c r="N4" s="60">
        <v>12</v>
      </c>
      <c r="O4" s="60">
        <v>13</v>
      </c>
      <c r="P4" s="60">
        <v>14</v>
      </c>
      <c r="Q4" s="60">
        <v>15</v>
      </c>
      <c r="R4" s="60">
        <v>16</v>
      </c>
      <c r="S4" s="60">
        <v>17</v>
      </c>
      <c r="T4" s="60">
        <v>18</v>
      </c>
      <c r="U4" s="60">
        <v>19</v>
      </c>
      <c r="V4" s="60">
        <v>20</v>
      </c>
      <c r="W4" s="60">
        <v>21</v>
      </c>
      <c r="X4" s="60">
        <v>22</v>
      </c>
      <c r="Y4" s="60">
        <v>23</v>
      </c>
      <c r="Z4" s="60">
        <v>24</v>
      </c>
      <c r="AA4" s="60">
        <v>25</v>
      </c>
      <c r="AB4" s="60">
        <v>26</v>
      </c>
      <c r="AC4" s="60">
        <v>27</v>
      </c>
      <c r="AD4" s="60">
        <v>28</v>
      </c>
      <c r="AE4" s="60">
        <v>29</v>
      </c>
      <c r="AF4" s="60">
        <v>30</v>
      </c>
    </row>
    <row r="5" spans="1:34" ht="14.25">
      <c r="A5">
        <v>1</v>
      </c>
      <c r="B5" s="106" t="s">
        <v>77</v>
      </c>
      <c r="C5" s="19">
        <v>1</v>
      </c>
      <c r="D5" s="20">
        <v>9</v>
      </c>
      <c r="E5" s="20">
        <v>8</v>
      </c>
      <c r="F5" s="20">
        <v>10</v>
      </c>
      <c r="G5" s="20">
        <v>12</v>
      </c>
      <c r="H5" s="20">
        <v>13</v>
      </c>
      <c r="I5" s="20">
        <v>12</v>
      </c>
      <c r="J5" s="20">
        <v>13</v>
      </c>
      <c r="K5" s="20">
        <v>13</v>
      </c>
      <c r="L5" s="20">
        <v>14</v>
      </c>
      <c r="M5" s="20">
        <v>14</v>
      </c>
      <c r="N5" s="20">
        <v>13</v>
      </c>
      <c r="O5" s="20">
        <v>13</v>
      </c>
      <c r="P5" s="20">
        <v>13</v>
      </c>
      <c r="Q5" s="20">
        <v>13</v>
      </c>
      <c r="R5" s="20">
        <v>13</v>
      </c>
      <c r="S5" s="20">
        <v>13</v>
      </c>
      <c r="T5" s="20">
        <v>14</v>
      </c>
      <c r="U5" s="20">
        <v>14</v>
      </c>
      <c r="V5" s="20">
        <v>14</v>
      </c>
      <c r="W5" s="20">
        <v>14</v>
      </c>
      <c r="X5" s="20">
        <v>14</v>
      </c>
      <c r="Y5" s="20">
        <v>14</v>
      </c>
      <c r="Z5" s="20">
        <v>14</v>
      </c>
      <c r="AA5" s="20">
        <v>14</v>
      </c>
      <c r="AB5" s="20">
        <v>14</v>
      </c>
      <c r="AC5" s="20">
        <v>14</v>
      </c>
      <c r="AD5" s="20">
        <v>12</v>
      </c>
      <c r="AE5" s="20">
        <v>12</v>
      </c>
      <c r="AF5" s="20">
        <v>14</v>
      </c>
      <c r="AG5">
        <f aca="true" t="shared" si="1" ref="AG5:AG20">SUM(C5:AF5)</f>
        <v>375</v>
      </c>
      <c r="AH5">
        <f aca="true" t="shared" si="2" ref="AH5:AH20">RANK(AG5,AG$5:AG$20,1)</f>
        <v>12</v>
      </c>
    </row>
    <row r="6" spans="1:34" ht="14.25">
      <c r="A6">
        <v>2</v>
      </c>
      <c r="B6" s="54" t="s">
        <v>78</v>
      </c>
      <c r="C6" s="62">
        <v>2</v>
      </c>
      <c r="D6" s="18">
        <v>6</v>
      </c>
      <c r="E6" s="18">
        <v>3</v>
      </c>
      <c r="F6" s="18">
        <v>7</v>
      </c>
      <c r="G6" s="18">
        <v>5</v>
      </c>
      <c r="H6" s="18">
        <v>4</v>
      </c>
      <c r="I6" s="18">
        <v>3</v>
      </c>
      <c r="J6" s="18">
        <v>5</v>
      </c>
      <c r="K6" s="18">
        <v>5</v>
      </c>
      <c r="L6" s="18">
        <v>4</v>
      </c>
      <c r="M6" s="18">
        <v>4</v>
      </c>
      <c r="N6" s="18">
        <v>2</v>
      </c>
      <c r="O6" s="18">
        <v>3</v>
      </c>
      <c r="P6" s="18">
        <v>3</v>
      </c>
      <c r="Q6" s="18">
        <v>5</v>
      </c>
      <c r="R6" s="18">
        <v>5</v>
      </c>
      <c r="S6" s="18">
        <v>6</v>
      </c>
      <c r="T6" s="18">
        <v>5</v>
      </c>
      <c r="U6" s="18">
        <v>5</v>
      </c>
      <c r="V6" s="18">
        <v>6</v>
      </c>
      <c r="W6" s="18">
        <v>6</v>
      </c>
      <c r="X6" s="18">
        <v>7</v>
      </c>
      <c r="Y6" s="18">
        <v>7</v>
      </c>
      <c r="Z6" s="18">
        <v>6</v>
      </c>
      <c r="AA6" s="18">
        <v>4</v>
      </c>
      <c r="AB6" s="18">
        <v>4</v>
      </c>
      <c r="AC6" s="18">
        <v>5</v>
      </c>
      <c r="AD6" s="18">
        <v>6</v>
      </c>
      <c r="AE6" s="18">
        <v>5</v>
      </c>
      <c r="AF6" s="18">
        <v>7</v>
      </c>
      <c r="AG6">
        <f t="shared" si="1"/>
        <v>145</v>
      </c>
      <c r="AH6">
        <f t="shared" si="2"/>
        <v>5</v>
      </c>
    </row>
    <row r="7" spans="1:34" ht="14.25">
      <c r="A7">
        <v>3</v>
      </c>
      <c r="B7" s="54" t="s">
        <v>18</v>
      </c>
      <c r="C7" s="62">
        <v>3</v>
      </c>
      <c r="D7" s="18">
        <v>1</v>
      </c>
      <c r="E7" s="18">
        <v>1</v>
      </c>
      <c r="F7" s="18">
        <v>2</v>
      </c>
      <c r="G7" s="18">
        <v>7</v>
      </c>
      <c r="H7" s="18">
        <v>6</v>
      </c>
      <c r="I7" s="18">
        <v>5</v>
      </c>
      <c r="J7" s="18">
        <v>8</v>
      </c>
      <c r="K7" s="18">
        <v>8</v>
      </c>
      <c r="L7" s="18">
        <v>8</v>
      </c>
      <c r="M7" s="18">
        <v>10</v>
      </c>
      <c r="N7" s="18">
        <v>7</v>
      </c>
      <c r="O7" s="18">
        <v>8</v>
      </c>
      <c r="P7" s="18">
        <v>10</v>
      </c>
      <c r="Q7" s="18">
        <v>10</v>
      </c>
      <c r="R7" s="18">
        <v>11</v>
      </c>
      <c r="S7" s="18">
        <v>9</v>
      </c>
      <c r="T7" s="18">
        <v>9</v>
      </c>
      <c r="U7" s="18">
        <v>9</v>
      </c>
      <c r="V7" s="18">
        <v>11</v>
      </c>
      <c r="W7" s="18">
        <v>11</v>
      </c>
      <c r="X7" s="18">
        <v>11</v>
      </c>
      <c r="Y7" s="18">
        <v>11</v>
      </c>
      <c r="Z7" s="18">
        <v>12</v>
      </c>
      <c r="AA7" s="18">
        <v>12</v>
      </c>
      <c r="AB7" s="18">
        <v>12</v>
      </c>
      <c r="AC7" s="18">
        <v>12</v>
      </c>
      <c r="AD7" s="18">
        <v>13</v>
      </c>
      <c r="AE7" s="18">
        <v>13</v>
      </c>
      <c r="AF7" s="18">
        <v>12</v>
      </c>
      <c r="AG7">
        <f t="shared" si="1"/>
        <v>262</v>
      </c>
      <c r="AH7">
        <f t="shared" si="2"/>
        <v>9</v>
      </c>
    </row>
    <row r="8" spans="1:34" ht="14.25">
      <c r="A8">
        <v>4</v>
      </c>
      <c r="B8" s="54" t="s">
        <v>79</v>
      </c>
      <c r="C8" s="62">
        <v>4</v>
      </c>
      <c r="D8" s="18">
        <v>2</v>
      </c>
      <c r="E8" s="18">
        <v>4</v>
      </c>
      <c r="F8" s="18">
        <v>3</v>
      </c>
      <c r="G8" s="18">
        <v>6</v>
      </c>
      <c r="H8" s="18">
        <v>5</v>
      </c>
      <c r="I8" s="18">
        <v>4</v>
      </c>
      <c r="J8" s="18">
        <v>2</v>
      </c>
      <c r="K8" s="18">
        <v>1</v>
      </c>
      <c r="L8" s="18">
        <v>5</v>
      </c>
      <c r="M8" s="18">
        <v>5</v>
      </c>
      <c r="N8" s="18">
        <v>3</v>
      </c>
      <c r="O8" s="18">
        <v>1</v>
      </c>
      <c r="P8" s="18">
        <v>1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8">
        <v>2</v>
      </c>
      <c r="W8" s="18">
        <v>2</v>
      </c>
      <c r="X8" s="18">
        <v>2</v>
      </c>
      <c r="Y8" s="18">
        <v>2</v>
      </c>
      <c r="Z8" s="18">
        <v>2</v>
      </c>
      <c r="AA8" s="18">
        <v>2</v>
      </c>
      <c r="AB8" s="18">
        <v>2</v>
      </c>
      <c r="AC8" s="18">
        <v>2</v>
      </c>
      <c r="AD8" s="18">
        <v>3</v>
      </c>
      <c r="AE8" s="18">
        <v>3</v>
      </c>
      <c r="AF8" s="18">
        <v>3</v>
      </c>
      <c r="AG8">
        <f t="shared" si="1"/>
        <v>81</v>
      </c>
      <c r="AH8">
        <f t="shared" si="2"/>
        <v>2</v>
      </c>
    </row>
    <row r="9" spans="1:34" ht="14.25">
      <c r="A9">
        <v>5</v>
      </c>
      <c r="B9" s="54" t="s">
        <v>13</v>
      </c>
      <c r="C9" s="62">
        <v>5</v>
      </c>
      <c r="D9" s="18">
        <v>10</v>
      </c>
      <c r="E9" s="18">
        <v>12</v>
      </c>
      <c r="F9" s="18">
        <v>13</v>
      </c>
      <c r="G9" s="18">
        <v>14</v>
      </c>
      <c r="H9" s="18">
        <v>14</v>
      </c>
      <c r="I9" s="18">
        <v>14</v>
      </c>
      <c r="J9" s="18">
        <v>15</v>
      </c>
      <c r="K9" s="18">
        <v>15</v>
      </c>
      <c r="L9" s="18">
        <v>15</v>
      </c>
      <c r="M9" s="18">
        <v>15</v>
      </c>
      <c r="N9" s="18">
        <v>15</v>
      </c>
      <c r="O9" s="18">
        <v>15</v>
      </c>
      <c r="P9" s="18">
        <v>14</v>
      </c>
      <c r="Q9" s="18">
        <v>14</v>
      </c>
      <c r="R9" s="18">
        <v>14</v>
      </c>
      <c r="S9" s="18">
        <v>15</v>
      </c>
      <c r="T9" s="18">
        <v>15</v>
      </c>
      <c r="U9" s="18">
        <v>15</v>
      </c>
      <c r="V9" s="18">
        <v>15</v>
      </c>
      <c r="W9" s="18">
        <v>15</v>
      </c>
      <c r="X9" s="18">
        <v>15</v>
      </c>
      <c r="Y9" s="18">
        <v>15</v>
      </c>
      <c r="Z9" s="18">
        <v>15</v>
      </c>
      <c r="AA9" s="18">
        <v>15</v>
      </c>
      <c r="AB9" s="18">
        <v>15</v>
      </c>
      <c r="AC9" s="18">
        <v>15</v>
      </c>
      <c r="AD9" s="18">
        <v>15</v>
      </c>
      <c r="AE9" s="18">
        <v>15</v>
      </c>
      <c r="AF9" s="18">
        <v>15</v>
      </c>
      <c r="AG9">
        <f t="shared" si="1"/>
        <v>424</v>
      </c>
      <c r="AH9">
        <f t="shared" si="2"/>
        <v>15</v>
      </c>
    </row>
    <row r="10" spans="1:34" ht="14.25">
      <c r="A10">
        <v>6</v>
      </c>
      <c r="B10" s="54" t="s">
        <v>76</v>
      </c>
      <c r="C10" s="62">
        <v>6</v>
      </c>
      <c r="D10" s="18">
        <v>3</v>
      </c>
      <c r="E10" s="18">
        <v>7</v>
      </c>
      <c r="F10" s="18">
        <v>4</v>
      </c>
      <c r="G10" s="18">
        <v>2</v>
      </c>
      <c r="H10" s="18">
        <v>2</v>
      </c>
      <c r="I10" s="18">
        <v>2</v>
      </c>
      <c r="J10" s="18">
        <v>3</v>
      </c>
      <c r="K10" s="18">
        <v>3</v>
      </c>
      <c r="L10" s="18">
        <v>2</v>
      </c>
      <c r="M10" s="18">
        <v>2</v>
      </c>
      <c r="N10" s="18">
        <v>4</v>
      </c>
      <c r="O10" s="18">
        <v>4</v>
      </c>
      <c r="P10" s="18">
        <v>4</v>
      </c>
      <c r="Q10" s="18">
        <v>3</v>
      </c>
      <c r="R10" s="18">
        <v>3</v>
      </c>
      <c r="S10" s="18">
        <v>4</v>
      </c>
      <c r="T10" s="18">
        <v>4</v>
      </c>
      <c r="U10" s="18">
        <v>4</v>
      </c>
      <c r="V10" s="18">
        <v>4</v>
      </c>
      <c r="W10" s="18">
        <v>4</v>
      </c>
      <c r="X10" s="18">
        <v>6</v>
      </c>
      <c r="Y10" s="18">
        <v>6</v>
      </c>
      <c r="Z10" s="18">
        <v>7</v>
      </c>
      <c r="AA10" s="18">
        <v>6</v>
      </c>
      <c r="AB10" s="18">
        <v>6</v>
      </c>
      <c r="AC10" s="18">
        <v>6</v>
      </c>
      <c r="AD10" s="18">
        <v>4</v>
      </c>
      <c r="AE10" s="18">
        <v>6</v>
      </c>
      <c r="AF10" s="18">
        <v>5</v>
      </c>
      <c r="AG10">
        <f t="shared" si="1"/>
        <v>126</v>
      </c>
      <c r="AH10">
        <f t="shared" si="2"/>
        <v>3</v>
      </c>
    </row>
    <row r="11" spans="1:34" ht="14.25">
      <c r="A11">
        <v>7</v>
      </c>
      <c r="B11" s="54" t="s">
        <v>80</v>
      </c>
      <c r="C11" s="62">
        <v>7</v>
      </c>
      <c r="D11" s="18">
        <v>4</v>
      </c>
      <c r="E11" s="18">
        <v>2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2</v>
      </c>
      <c r="L11" s="18">
        <v>1</v>
      </c>
      <c r="M11" s="18">
        <v>1</v>
      </c>
      <c r="N11" s="18">
        <v>1</v>
      </c>
      <c r="O11" s="18">
        <v>2</v>
      </c>
      <c r="P11" s="18">
        <v>2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>
        <v>1</v>
      </c>
      <c r="AE11" s="18">
        <v>1</v>
      </c>
      <c r="AF11" s="18">
        <v>1</v>
      </c>
      <c r="AG11">
        <f t="shared" si="1"/>
        <v>43</v>
      </c>
      <c r="AH11">
        <f t="shared" si="2"/>
        <v>1</v>
      </c>
    </row>
    <row r="12" spans="1:34" ht="14.25">
      <c r="A12">
        <v>8</v>
      </c>
      <c r="B12" s="54" t="s">
        <v>17</v>
      </c>
      <c r="C12" s="62">
        <v>8</v>
      </c>
      <c r="D12" s="18">
        <v>13</v>
      </c>
      <c r="E12" s="18">
        <v>13</v>
      </c>
      <c r="F12" s="18">
        <v>15</v>
      </c>
      <c r="G12" s="18">
        <v>15</v>
      </c>
      <c r="H12" s="18">
        <v>15</v>
      </c>
      <c r="I12" s="18">
        <v>15</v>
      </c>
      <c r="J12" s="18">
        <v>14</v>
      </c>
      <c r="K12" s="18">
        <v>12</v>
      </c>
      <c r="L12" s="18">
        <v>12</v>
      </c>
      <c r="M12" s="18">
        <v>12</v>
      </c>
      <c r="N12" s="18">
        <v>12</v>
      </c>
      <c r="O12" s="18">
        <v>12</v>
      </c>
      <c r="P12" s="18">
        <v>12</v>
      </c>
      <c r="Q12" s="18">
        <v>12</v>
      </c>
      <c r="R12" s="18">
        <v>12</v>
      </c>
      <c r="S12" s="18">
        <v>12</v>
      </c>
      <c r="T12" s="18">
        <v>12</v>
      </c>
      <c r="U12" s="18">
        <v>13</v>
      </c>
      <c r="V12" s="18">
        <v>13</v>
      </c>
      <c r="W12" s="18">
        <v>13</v>
      </c>
      <c r="X12" s="18">
        <v>13</v>
      </c>
      <c r="Y12" s="18">
        <v>13</v>
      </c>
      <c r="Z12" s="18">
        <v>13</v>
      </c>
      <c r="AA12" s="18">
        <v>13</v>
      </c>
      <c r="AB12" s="18">
        <v>13</v>
      </c>
      <c r="AC12" s="18">
        <v>13</v>
      </c>
      <c r="AD12" s="18">
        <v>14</v>
      </c>
      <c r="AE12" s="18">
        <v>14</v>
      </c>
      <c r="AF12" s="18">
        <v>13</v>
      </c>
      <c r="AG12">
        <f t="shared" si="1"/>
        <v>386</v>
      </c>
      <c r="AH12">
        <f t="shared" si="2"/>
        <v>14</v>
      </c>
    </row>
    <row r="13" spans="1:34" ht="14.25">
      <c r="A13">
        <v>9</v>
      </c>
      <c r="B13" s="54" t="s">
        <v>70</v>
      </c>
      <c r="C13" s="62">
        <v>9</v>
      </c>
      <c r="D13" s="18">
        <v>12</v>
      </c>
      <c r="E13" s="18">
        <v>10</v>
      </c>
      <c r="F13" s="18">
        <v>6</v>
      </c>
      <c r="G13" s="18">
        <v>4</v>
      </c>
      <c r="H13" s="18">
        <v>3</v>
      </c>
      <c r="I13" s="18">
        <v>6</v>
      </c>
      <c r="J13" s="18">
        <v>4</v>
      </c>
      <c r="K13" s="18">
        <v>7</v>
      </c>
      <c r="L13" s="18">
        <v>7</v>
      </c>
      <c r="M13" s="18">
        <v>8</v>
      </c>
      <c r="N13" s="18">
        <v>8</v>
      </c>
      <c r="O13" s="18">
        <v>7</v>
      </c>
      <c r="P13" s="18">
        <v>8</v>
      </c>
      <c r="Q13" s="18">
        <v>8</v>
      </c>
      <c r="R13" s="18">
        <v>7</v>
      </c>
      <c r="S13" s="18">
        <v>5</v>
      </c>
      <c r="T13" s="18">
        <v>8</v>
      </c>
      <c r="U13" s="18">
        <v>7</v>
      </c>
      <c r="V13" s="18">
        <v>7</v>
      </c>
      <c r="W13" s="18">
        <v>7</v>
      </c>
      <c r="X13" s="18">
        <v>5</v>
      </c>
      <c r="Y13" s="18">
        <v>4</v>
      </c>
      <c r="Z13" s="18">
        <v>4</v>
      </c>
      <c r="AA13" s="18">
        <v>5</v>
      </c>
      <c r="AB13" s="18">
        <v>7</v>
      </c>
      <c r="AC13" s="18">
        <v>7</v>
      </c>
      <c r="AD13" s="18">
        <v>7</v>
      </c>
      <c r="AE13" s="18">
        <v>8</v>
      </c>
      <c r="AF13" s="18">
        <v>8</v>
      </c>
      <c r="AG13">
        <f t="shared" si="1"/>
        <v>203</v>
      </c>
      <c r="AH13">
        <f t="shared" si="2"/>
        <v>7</v>
      </c>
    </row>
    <row r="14" spans="1:34" ht="14.25">
      <c r="A14">
        <v>10</v>
      </c>
      <c r="B14" s="54" t="s">
        <v>81</v>
      </c>
      <c r="C14" s="62">
        <v>10</v>
      </c>
      <c r="D14" s="18">
        <v>15</v>
      </c>
      <c r="E14" s="18">
        <v>15</v>
      </c>
      <c r="F14" s="18">
        <v>14</v>
      </c>
      <c r="G14" s="18">
        <v>10</v>
      </c>
      <c r="H14" s="18">
        <v>12</v>
      </c>
      <c r="I14" s="18">
        <v>13</v>
      </c>
      <c r="J14" s="18">
        <v>12</v>
      </c>
      <c r="K14" s="18">
        <v>14</v>
      </c>
      <c r="L14" s="18">
        <v>13</v>
      </c>
      <c r="M14" s="18">
        <v>13</v>
      </c>
      <c r="N14" s="18">
        <v>14</v>
      </c>
      <c r="O14" s="18">
        <v>14</v>
      </c>
      <c r="P14" s="18">
        <v>15</v>
      </c>
      <c r="Q14" s="18">
        <v>15</v>
      </c>
      <c r="R14" s="18">
        <v>15</v>
      </c>
      <c r="S14" s="18">
        <v>14</v>
      </c>
      <c r="T14" s="18">
        <v>13</v>
      </c>
      <c r="U14" s="18">
        <v>12</v>
      </c>
      <c r="V14" s="18">
        <v>12</v>
      </c>
      <c r="W14" s="18">
        <v>12</v>
      </c>
      <c r="X14" s="18">
        <v>12</v>
      </c>
      <c r="Y14" s="18">
        <v>12</v>
      </c>
      <c r="Z14" s="18">
        <v>11</v>
      </c>
      <c r="AA14" s="18">
        <v>11</v>
      </c>
      <c r="AB14" s="18">
        <v>11</v>
      </c>
      <c r="AC14" s="18">
        <v>11</v>
      </c>
      <c r="AD14" s="18">
        <v>11</v>
      </c>
      <c r="AE14" s="18">
        <v>11</v>
      </c>
      <c r="AF14" s="18">
        <v>11</v>
      </c>
      <c r="AG14">
        <f t="shared" si="1"/>
        <v>378</v>
      </c>
      <c r="AH14">
        <f t="shared" si="2"/>
        <v>13</v>
      </c>
    </row>
    <row r="15" spans="1:34" ht="14.25">
      <c r="A15">
        <v>11</v>
      </c>
      <c r="B15" s="54" t="s">
        <v>14</v>
      </c>
      <c r="C15" s="62">
        <v>11</v>
      </c>
      <c r="D15" s="18">
        <v>7</v>
      </c>
      <c r="E15" s="18">
        <v>5</v>
      </c>
      <c r="F15" s="18">
        <v>9</v>
      </c>
      <c r="G15" s="18">
        <v>8</v>
      </c>
      <c r="H15" s="18">
        <v>8</v>
      </c>
      <c r="I15" s="18">
        <v>9</v>
      </c>
      <c r="J15" s="18">
        <v>9</v>
      </c>
      <c r="K15" s="18">
        <v>9</v>
      </c>
      <c r="L15" s="18">
        <v>9</v>
      </c>
      <c r="M15" s="18">
        <v>9</v>
      </c>
      <c r="N15" s="18">
        <v>11</v>
      </c>
      <c r="O15" s="18">
        <v>10</v>
      </c>
      <c r="P15" s="18">
        <v>7</v>
      </c>
      <c r="Q15" s="18">
        <v>9</v>
      </c>
      <c r="R15" s="18">
        <v>9</v>
      </c>
      <c r="S15" s="18">
        <v>10</v>
      </c>
      <c r="T15" s="18">
        <v>10</v>
      </c>
      <c r="U15" s="18">
        <v>10</v>
      </c>
      <c r="V15" s="18">
        <v>10</v>
      </c>
      <c r="W15" s="18">
        <v>10</v>
      </c>
      <c r="X15" s="18">
        <v>10</v>
      </c>
      <c r="Y15" s="18">
        <v>10</v>
      </c>
      <c r="Z15" s="18">
        <v>10</v>
      </c>
      <c r="AA15" s="18">
        <v>10</v>
      </c>
      <c r="AB15" s="18">
        <v>10</v>
      </c>
      <c r="AC15" s="18">
        <v>10</v>
      </c>
      <c r="AD15" s="18">
        <v>10</v>
      </c>
      <c r="AE15" s="18">
        <v>10</v>
      </c>
      <c r="AF15" s="18">
        <v>10</v>
      </c>
      <c r="AG15">
        <f t="shared" si="1"/>
        <v>279</v>
      </c>
      <c r="AH15">
        <f t="shared" si="2"/>
        <v>10</v>
      </c>
    </row>
    <row r="16" spans="1:34" ht="14.25">
      <c r="A16">
        <v>12</v>
      </c>
      <c r="B16" s="54" t="s">
        <v>11</v>
      </c>
      <c r="C16" s="62">
        <v>12</v>
      </c>
      <c r="D16" s="18">
        <v>8</v>
      </c>
      <c r="E16" s="18">
        <v>6</v>
      </c>
      <c r="F16" s="18">
        <v>8</v>
      </c>
      <c r="G16" s="18">
        <v>9</v>
      </c>
      <c r="H16" s="18">
        <v>10</v>
      </c>
      <c r="I16" s="18">
        <v>7</v>
      </c>
      <c r="J16" s="18">
        <v>6</v>
      </c>
      <c r="K16" s="18">
        <v>4</v>
      </c>
      <c r="L16" s="18">
        <v>3</v>
      </c>
      <c r="M16" s="18">
        <v>3</v>
      </c>
      <c r="N16" s="18">
        <v>5</v>
      </c>
      <c r="O16" s="18">
        <v>5</v>
      </c>
      <c r="P16" s="18">
        <v>5</v>
      </c>
      <c r="Q16" s="18">
        <v>4</v>
      </c>
      <c r="R16" s="18">
        <v>4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  <c r="Z16" s="18">
        <v>3</v>
      </c>
      <c r="AA16" s="18">
        <v>3</v>
      </c>
      <c r="AB16" s="18">
        <v>3</v>
      </c>
      <c r="AC16" s="18">
        <v>3</v>
      </c>
      <c r="AD16" s="18">
        <v>2</v>
      </c>
      <c r="AE16" s="18">
        <v>2</v>
      </c>
      <c r="AF16" s="18">
        <v>2</v>
      </c>
      <c r="AG16">
        <f t="shared" si="1"/>
        <v>138</v>
      </c>
      <c r="AH16">
        <f t="shared" si="2"/>
        <v>4</v>
      </c>
    </row>
    <row r="17" spans="1:34" ht="14.25">
      <c r="A17">
        <v>13</v>
      </c>
      <c r="B17" s="54" t="s">
        <v>19</v>
      </c>
      <c r="C17" s="62">
        <v>13</v>
      </c>
      <c r="D17" s="18">
        <v>5</v>
      </c>
      <c r="E17" s="18">
        <v>11</v>
      </c>
      <c r="F17" s="18">
        <v>12</v>
      </c>
      <c r="G17" s="18">
        <v>11</v>
      </c>
      <c r="H17" s="18">
        <v>9</v>
      </c>
      <c r="I17" s="18">
        <v>10</v>
      </c>
      <c r="J17" s="18">
        <v>11</v>
      </c>
      <c r="K17" s="18">
        <v>11</v>
      </c>
      <c r="L17" s="18">
        <v>11</v>
      </c>
      <c r="M17" s="18">
        <v>11</v>
      </c>
      <c r="N17" s="18">
        <v>10</v>
      </c>
      <c r="O17" s="18">
        <v>9</v>
      </c>
      <c r="P17" s="18">
        <v>6</v>
      </c>
      <c r="Q17" s="18">
        <v>7</v>
      </c>
      <c r="R17" s="18">
        <v>6</v>
      </c>
      <c r="S17" s="18">
        <v>8</v>
      </c>
      <c r="T17" s="18">
        <v>7</v>
      </c>
      <c r="U17" s="18">
        <v>8</v>
      </c>
      <c r="V17" s="18">
        <v>8</v>
      </c>
      <c r="W17" s="18">
        <v>8</v>
      </c>
      <c r="X17" s="18">
        <v>8</v>
      </c>
      <c r="Y17" s="18">
        <v>8</v>
      </c>
      <c r="Z17" s="18">
        <v>8</v>
      </c>
      <c r="AA17" s="18">
        <v>8</v>
      </c>
      <c r="AB17" s="18">
        <v>8</v>
      </c>
      <c r="AC17" s="18">
        <v>8</v>
      </c>
      <c r="AD17" s="18">
        <v>8</v>
      </c>
      <c r="AE17" s="18">
        <v>7</v>
      </c>
      <c r="AF17" s="18">
        <v>6</v>
      </c>
      <c r="AG17">
        <f t="shared" si="1"/>
        <v>261</v>
      </c>
      <c r="AH17">
        <f t="shared" si="2"/>
        <v>8</v>
      </c>
    </row>
    <row r="18" spans="1:34" ht="14.25">
      <c r="A18">
        <v>14</v>
      </c>
      <c r="B18" s="54" t="s">
        <v>12</v>
      </c>
      <c r="C18" s="62">
        <v>14</v>
      </c>
      <c r="D18" s="18">
        <v>14</v>
      </c>
      <c r="E18" s="18">
        <v>14</v>
      </c>
      <c r="F18" s="18">
        <v>11</v>
      </c>
      <c r="G18" s="18">
        <v>13</v>
      </c>
      <c r="H18" s="18">
        <v>11</v>
      </c>
      <c r="I18" s="18">
        <v>11</v>
      </c>
      <c r="J18" s="18">
        <v>10</v>
      </c>
      <c r="K18" s="18">
        <v>10</v>
      </c>
      <c r="L18" s="18">
        <v>10</v>
      </c>
      <c r="M18" s="18">
        <v>7</v>
      </c>
      <c r="N18" s="18">
        <v>9</v>
      </c>
      <c r="O18" s="18">
        <v>11</v>
      </c>
      <c r="P18" s="18">
        <v>11</v>
      </c>
      <c r="Q18" s="18">
        <v>11</v>
      </c>
      <c r="R18" s="18">
        <v>10</v>
      </c>
      <c r="S18" s="18">
        <v>11</v>
      </c>
      <c r="T18" s="18">
        <v>11</v>
      </c>
      <c r="U18" s="18">
        <v>11</v>
      </c>
      <c r="V18" s="18">
        <v>9</v>
      </c>
      <c r="W18" s="18">
        <v>9</v>
      </c>
      <c r="X18" s="18">
        <v>9</v>
      </c>
      <c r="Y18" s="18">
        <v>9</v>
      </c>
      <c r="Z18" s="18">
        <v>9</v>
      </c>
      <c r="AA18" s="18">
        <v>9</v>
      </c>
      <c r="AB18" s="18">
        <v>9</v>
      </c>
      <c r="AC18" s="18">
        <v>9</v>
      </c>
      <c r="AD18" s="18">
        <v>9</v>
      </c>
      <c r="AE18" s="18">
        <v>9</v>
      </c>
      <c r="AF18" s="18">
        <v>9</v>
      </c>
      <c r="AG18">
        <f t="shared" si="1"/>
        <v>309</v>
      </c>
      <c r="AH18">
        <f t="shared" si="2"/>
        <v>11</v>
      </c>
    </row>
    <row r="19" spans="1:34" ht="14.25">
      <c r="A19">
        <v>15</v>
      </c>
      <c r="B19" s="54" t="s">
        <v>82</v>
      </c>
      <c r="C19" s="62">
        <v>15</v>
      </c>
      <c r="D19" s="18">
        <v>16</v>
      </c>
      <c r="E19" s="18">
        <v>16</v>
      </c>
      <c r="F19" s="18">
        <v>16</v>
      </c>
      <c r="G19" s="18">
        <v>16</v>
      </c>
      <c r="H19" s="18">
        <v>16</v>
      </c>
      <c r="I19" s="18">
        <v>16</v>
      </c>
      <c r="J19" s="18">
        <v>16</v>
      </c>
      <c r="K19" s="18">
        <v>16</v>
      </c>
      <c r="L19" s="18">
        <v>16</v>
      </c>
      <c r="M19" s="18">
        <v>16</v>
      </c>
      <c r="N19" s="18">
        <v>16</v>
      </c>
      <c r="O19" s="18">
        <v>16</v>
      </c>
      <c r="P19" s="18">
        <v>16</v>
      </c>
      <c r="Q19" s="18">
        <v>16</v>
      </c>
      <c r="R19" s="18">
        <v>16</v>
      </c>
      <c r="S19" s="18">
        <v>16</v>
      </c>
      <c r="T19" s="18">
        <v>16</v>
      </c>
      <c r="U19" s="18">
        <v>16</v>
      </c>
      <c r="V19" s="18">
        <v>16</v>
      </c>
      <c r="W19" s="18">
        <v>16</v>
      </c>
      <c r="X19" s="18">
        <v>16</v>
      </c>
      <c r="Y19" s="18">
        <v>16</v>
      </c>
      <c r="Z19" s="18">
        <v>16</v>
      </c>
      <c r="AA19" s="18">
        <v>16</v>
      </c>
      <c r="AB19" s="18">
        <v>16</v>
      </c>
      <c r="AC19" s="18">
        <v>16</v>
      </c>
      <c r="AD19" s="18">
        <v>16</v>
      </c>
      <c r="AE19" s="18">
        <v>16</v>
      </c>
      <c r="AF19" s="18">
        <v>16</v>
      </c>
      <c r="AG19">
        <f t="shared" si="1"/>
        <v>479</v>
      </c>
      <c r="AH19">
        <f t="shared" si="2"/>
        <v>16</v>
      </c>
    </row>
    <row r="20" spans="1:34" ht="15" thickBot="1">
      <c r="A20">
        <v>16</v>
      </c>
      <c r="B20" s="90" t="s">
        <v>75</v>
      </c>
      <c r="C20" s="62">
        <v>16</v>
      </c>
      <c r="D20" s="18">
        <v>11</v>
      </c>
      <c r="E20" s="18">
        <v>9</v>
      </c>
      <c r="F20" s="18">
        <v>5</v>
      </c>
      <c r="G20" s="18">
        <v>3</v>
      </c>
      <c r="H20" s="18">
        <v>7</v>
      </c>
      <c r="I20" s="18">
        <v>8</v>
      </c>
      <c r="J20" s="18">
        <v>7</v>
      </c>
      <c r="K20" s="18">
        <v>6</v>
      </c>
      <c r="L20" s="18">
        <v>6</v>
      </c>
      <c r="M20" s="18">
        <v>6</v>
      </c>
      <c r="N20" s="18">
        <v>6</v>
      </c>
      <c r="O20" s="18">
        <v>6</v>
      </c>
      <c r="P20" s="18">
        <v>9</v>
      </c>
      <c r="Q20" s="18">
        <v>6</v>
      </c>
      <c r="R20" s="18">
        <v>8</v>
      </c>
      <c r="S20" s="18">
        <v>7</v>
      </c>
      <c r="T20" s="18">
        <v>6</v>
      </c>
      <c r="U20" s="18">
        <v>6</v>
      </c>
      <c r="V20" s="18">
        <v>5</v>
      </c>
      <c r="W20" s="18">
        <v>5</v>
      </c>
      <c r="X20" s="18">
        <v>4</v>
      </c>
      <c r="Y20" s="18">
        <v>5</v>
      </c>
      <c r="Z20" s="18">
        <v>5</v>
      </c>
      <c r="AA20" s="18">
        <v>7</v>
      </c>
      <c r="AB20" s="18">
        <v>5</v>
      </c>
      <c r="AC20" s="18">
        <v>4</v>
      </c>
      <c r="AD20" s="18">
        <v>5</v>
      </c>
      <c r="AE20" s="18">
        <v>4</v>
      </c>
      <c r="AF20" s="18">
        <v>4</v>
      </c>
      <c r="AG20">
        <f t="shared" si="1"/>
        <v>191</v>
      </c>
      <c r="AH20">
        <f t="shared" si="2"/>
        <v>6</v>
      </c>
    </row>
    <row r="21" spans="2:32" ht="13.5" thickBot="1">
      <c r="B21" s="105"/>
      <c r="C21" s="59">
        <v>1</v>
      </c>
      <c r="D21" s="60">
        <v>2</v>
      </c>
      <c r="E21" s="60">
        <v>3</v>
      </c>
      <c r="F21" s="60">
        <v>4</v>
      </c>
      <c r="G21" s="60">
        <v>5</v>
      </c>
      <c r="H21" s="60">
        <v>6</v>
      </c>
      <c r="I21" s="60">
        <v>7</v>
      </c>
      <c r="J21" s="60">
        <v>8</v>
      </c>
      <c r="K21" s="60">
        <v>9</v>
      </c>
      <c r="L21" s="60">
        <v>10</v>
      </c>
      <c r="M21" s="60">
        <v>11</v>
      </c>
      <c r="N21" s="60">
        <v>12</v>
      </c>
      <c r="O21" s="60">
        <v>13</v>
      </c>
      <c r="P21" s="60">
        <v>14</v>
      </c>
      <c r="Q21" s="60">
        <v>15</v>
      </c>
      <c r="R21" s="60">
        <v>16</v>
      </c>
      <c r="S21" s="60">
        <v>17</v>
      </c>
      <c r="T21" s="60">
        <v>18</v>
      </c>
      <c r="U21" s="60">
        <v>19</v>
      </c>
      <c r="V21" s="60">
        <v>20</v>
      </c>
      <c r="W21" s="60">
        <v>21</v>
      </c>
      <c r="X21" s="60">
        <v>22</v>
      </c>
      <c r="Y21" s="60">
        <v>23</v>
      </c>
      <c r="Z21" s="60">
        <v>24</v>
      </c>
      <c r="AA21" s="60">
        <v>25</v>
      </c>
      <c r="AB21" s="60">
        <v>26</v>
      </c>
      <c r="AC21" s="60">
        <v>27</v>
      </c>
      <c r="AD21" s="60">
        <v>28</v>
      </c>
      <c r="AE21" s="60">
        <v>29</v>
      </c>
      <c r="AF21" s="60">
        <v>30</v>
      </c>
    </row>
    <row r="22" spans="1:34" ht="14.25">
      <c r="A22">
        <v>1</v>
      </c>
      <c r="B22" s="106" t="s">
        <v>77</v>
      </c>
      <c r="C22" s="78">
        <v>5</v>
      </c>
      <c r="D22" s="79">
        <v>0</v>
      </c>
      <c r="E22" s="79">
        <v>1</v>
      </c>
      <c r="F22" s="79">
        <v>3</v>
      </c>
      <c r="G22" s="79">
        <v>1</v>
      </c>
      <c r="H22" s="79">
        <v>3</v>
      </c>
      <c r="I22" s="79">
        <v>1</v>
      </c>
      <c r="J22" s="79">
        <v>1</v>
      </c>
      <c r="K22" s="79">
        <v>0</v>
      </c>
      <c r="L22" s="79">
        <v>1</v>
      </c>
      <c r="M22" s="79">
        <v>0</v>
      </c>
      <c r="N22" s="79">
        <v>4</v>
      </c>
      <c r="O22" s="79">
        <v>1</v>
      </c>
      <c r="P22" s="79">
        <v>2</v>
      </c>
      <c r="Q22" s="79">
        <v>1</v>
      </c>
      <c r="R22" s="79">
        <v>6</v>
      </c>
      <c r="S22" s="79">
        <v>2</v>
      </c>
      <c r="T22" s="79">
        <v>2</v>
      </c>
      <c r="U22" s="79">
        <v>0</v>
      </c>
      <c r="V22" s="79">
        <v>0</v>
      </c>
      <c r="W22" s="79">
        <v>0</v>
      </c>
      <c r="X22" s="79">
        <v>1</v>
      </c>
      <c r="Y22" s="79">
        <v>1</v>
      </c>
      <c r="Z22" s="79">
        <v>2</v>
      </c>
      <c r="AA22" s="79">
        <v>2</v>
      </c>
      <c r="AB22" s="79">
        <v>4</v>
      </c>
      <c r="AC22" s="79">
        <v>6</v>
      </c>
      <c r="AD22" s="79">
        <v>4</v>
      </c>
      <c r="AE22" s="79">
        <v>1</v>
      </c>
      <c r="AF22" s="79">
        <v>0</v>
      </c>
      <c r="AG22">
        <f aca="true" t="shared" si="3" ref="AG22:AG38">SUM(C22:AF22)</f>
        <v>55</v>
      </c>
      <c r="AH22">
        <f aca="true" t="shared" si="4" ref="AH22:AH37">RANK(AG22,AG$22:AG$37,0)</f>
        <v>8</v>
      </c>
    </row>
    <row r="23" spans="1:34" ht="14.25">
      <c r="A23">
        <v>2</v>
      </c>
      <c r="B23" s="54" t="s">
        <v>78</v>
      </c>
      <c r="C23" s="80">
        <v>4</v>
      </c>
      <c r="D23" s="77">
        <v>0</v>
      </c>
      <c r="E23" s="77">
        <v>4</v>
      </c>
      <c r="F23" s="77">
        <v>1</v>
      </c>
      <c r="G23" s="77">
        <v>5</v>
      </c>
      <c r="H23" s="77">
        <v>7</v>
      </c>
      <c r="I23" s="77">
        <v>7</v>
      </c>
      <c r="J23" s="77">
        <v>0</v>
      </c>
      <c r="K23" s="77">
        <v>3</v>
      </c>
      <c r="L23" s="77">
        <v>7</v>
      </c>
      <c r="M23" s="77">
        <v>2</v>
      </c>
      <c r="N23" s="77">
        <v>3</v>
      </c>
      <c r="O23" s="77">
        <v>0</v>
      </c>
      <c r="P23" s="77">
        <v>1</v>
      </c>
      <c r="Q23" s="77">
        <v>1</v>
      </c>
      <c r="R23" s="77">
        <v>1</v>
      </c>
      <c r="S23" s="77">
        <v>1</v>
      </c>
      <c r="T23" s="77">
        <v>1</v>
      </c>
      <c r="U23" s="77">
        <v>2</v>
      </c>
      <c r="V23" s="77">
        <v>1</v>
      </c>
      <c r="W23" s="77">
        <v>5</v>
      </c>
      <c r="X23" s="77">
        <v>1</v>
      </c>
      <c r="Y23" s="77">
        <v>2</v>
      </c>
      <c r="Z23" s="77">
        <v>4</v>
      </c>
      <c r="AA23" s="77">
        <v>5</v>
      </c>
      <c r="AB23" s="77">
        <v>5</v>
      </c>
      <c r="AC23" s="77">
        <v>1</v>
      </c>
      <c r="AD23" s="77">
        <v>1</v>
      </c>
      <c r="AE23" s="77">
        <v>4</v>
      </c>
      <c r="AF23" s="77">
        <v>0</v>
      </c>
      <c r="AG23">
        <f t="shared" si="3"/>
        <v>79</v>
      </c>
      <c r="AH23">
        <f t="shared" si="4"/>
        <v>4</v>
      </c>
    </row>
    <row r="24" spans="1:34" ht="14.25">
      <c r="A24">
        <v>3</v>
      </c>
      <c r="B24" s="54" t="s">
        <v>18</v>
      </c>
      <c r="C24" s="80">
        <v>4</v>
      </c>
      <c r="D24" s="77">
        <v>5</v>
      </c>
      <c r="E24" s="77">
        <v>2</v>
      </c>
      <c r="F24" s="77">
        <v>0</v>
      </c>
      <c r="G24" s="77">
        <v>1</v>
      </c>
      <c r="H24" s="77">
        <v>1</v>
      </c>
      <c r="I24" s="77">
        <v>2</v>
      </c>
      <c r="J24" s="77">
        <v>2</v>
      </c>
      <c r="K24" s="77">
        <v>0</v>
      </c>
      <c r="L24" s="77">
        <v>0</v>
      </c>
      <c r="M24" s="77">
        <v>1</v>
      </c>
      <c r="N24" s="77">
        <v>1</v>
      </c>
      <c r="O24" s="77">
        <v>1</v>
      </c>
      <c r="P24" s="77">
        <v>3</v>
      </c>
      <c r="Q24" s="77">
        <v>6</v>
      </c>
      <c r="R24" s="77">
        <v>0</v>
      </c>
      <c r="S24" s="77">
        <v>6</v>
      </c>
      <c r="T24" s="77">
        <v>1</v>
      </c>
      <c r="U24" s="77">
        <v>4</v>
      </c>
      <c r="V24" s="77">
        <v>1</v>
      </c>
      <c r="W24" s="77">
        <v>1</v>
      </c>
      <c r="X24" s="77">
        <v>0</v>
      </c>
      <c r="Y24" s="77">
        <v>1</v>
      </c>
      <c r="Z24" s="77">
        <v>1</v>
      </c>
      <c r="AA24" s="77">
        <v>2</v>
      </c>
      <c r="AB24" s="77">
        <v>0</v>
      </c>
      <c r="AC24" s="77">
        <v>0</v>
      </c>
      <c r="AD24" s="77">
        <v>3</v>
      </c>
      <c r="AE24" s="77">
        <v>1</v>
      </c>
      <c r="AF24" s="77">
        <v>5</v>
      </c>
      <c r="AG24">
        <f t="shared" si="3"/>
        <v>55</v>
      </c>
      <c r="AH24">
        <f t="shared" si="4"/>
        <v>8</v>
      </c>
    </row>
    <row r="25" spans="1:34" ht="14.25">
      <c r="A25">
        <v>4</v>
      </c>
      <c r="B25" s="54" t="s">
        <v>79</v>
      </c>
      <c r="C25" s="80">
        <v>3</v>
      </c>
      <c r="D25" s="77">
        <v>4</v>
      </c>
      <c r="E25" s="77">
        <v>1</v>
      </c>
      <c r="F25" s="77">
        <v>2</v>
      </c>
      <c r="G25" s="77">
        <v>1</v>
      </c>
      <c r="H25" s="77">
        <v>5</v>
      </c>
      <c r="I25" s="77">
        <v>3</v>
      </c>
      <c r="J25" s="77">
        <v>5</v>
      </c>
      <c r="K25" s="77">
        <v>6</v>
      </c>
      <c r="L25" s="77">
        <v>1</v>
      </c>
      <c r="M25" s="77">
        <v>4</v>
      </c>
      <c r="N25" s="77">
        <v>2</v>
      </c>
      <c r="O25" s="77">
        <v>2</v>
      </c>
      <c r="P25" s="77">
        <v>4</v>
      </c>
      <c r="Q25" s="77">
        <v>2</v>
      </c>
      <c r="R25" s="77">
        <v>5</v>
      </c>
      <c r="S25" s="77">
        <v>6</v>
      </c>
      <c r="T25" s="77">
        <v>7</v>
      </c>
      <c r="U25" s="77">
        <v>5</v>
      </c>
      <c r="V25" s="77">
        <v>1</v>
      </c>
      <c r="W25" s="77">
        <v>2</v>
      </c>
      <c r="X25" s="77">
        <v>3</v>
      </c>
      <c r="Y25" s="77">
        <v>1</v>
      </c>
      <c r="Z25" s="77">
        <v>2</v>
      </c>
      <c r="AA25" s="77">
        <v>1</v>
      </c>
      <c r="AB25" s="77">
        <v>1</v>
      </c>
      <c r="AC25" s="77">
        <v>0</v>
      </c>
      <c r="AD25" s="77">
        <v>0</v>
      </c>
      <c r="AE25" s="77">
        <v>0</v>
      </c>
      <c r="AF25" s="77">
        <v>5</v>
      </c>
      <c r="AG25">
        <f t="shared" si="3"/>
        <v>84</v>
      </c>
      <c r="AH25">
        <f t="shared" si="4"/>
        <v>2</v>
      </c>
    </row>
    <row r="26" spans="1:34" ht="14.25">
      <c r="A26">
        <v>5</v>
      </c>
      <c r="B26" s="54" t="s">
        <v>13</v>
      </c>
      <c r="C26" s="80">
        <v>3</v>
      </c>
      <c r="D26" s="77">
        <v>1</v>
      </c>
      <c r="E26" s="77">
        <v>2</v>
      </c>
      <c r="F26" s="77">
        <v>0</v>
      </c>
      <c r="G26" s="77">
        <v>1</v>
      </c>
      <c r="H26" s="77">
        <v>3</v>
      </c>
      <c r="I26" s="77">
        <v>0</v>
      </c>
      <c r="J26" s="77">
        <v>1</v>
      </c>
      <c r="K26" s="77">
        <v>0</v>
      </c>
      <c r="L26" s="77">
        <v>1</v>
      </c>
      <c r="M26" s="77">
        <v>0</v>
      </c>
      <c r="N26" s="77">
        <v>1</v>
      </c>
      <c r="O26" s="77">
        <v>1</v>
      </c>
      <c r="P26" s="77">
        <v>2</v>
      </c>
      <c r="Q26" s="77">
        <v>6</v>
      </c>
      <c r="R26" s="77">
        <v>1</v>
      </c>
      <c r="S26" s="77">
        <v>1</v>
      </c>
      <c r="T26" s="77">
        <v>2</v>
      </c>
      <c r="U26" s="77">
        <v>2</v>
      </c>
      <c r="V26" s="77">
        <v>1</v>
      </c>
      <c r="W26" s="77">
        <v>2</v>
      </c>
      <c r="X26" s="77">
        <v>0</v>
      </c>
      <c r="Y26" s="77">
        <v>0</v>
      </c>
      <c r="Z26" s="77">
        <v>0</v>
      </c>
      <c r="AA26" s="77">
        <v>6</v>
      </c>
      <c r="AB26" s="77">
        <v>1</v>
      </c>
      <c r="AC26" s="77">
        <v>1</v>
      </c>
      <c r="AD26" s="77">
        <v>0</v>
      </c>
      <c r="AE26" s="77">
        <v>0</v>
      </c>
      <c r="AF26" s="77">
        <v>0</v>
      </c>
      <c r="AG26">
        <f t="shared" si="3"/>
        <v>39</v>
      </c>
      <c r="AH26">
        <f t="shared" si="4"/>
        <v>14</v>
      </c>
    </row>
    <row r="27" spans="1:34" ht="14.25">
      <c r="A27">
        <v>6</v>
      </c>
      <c r="B27" s="54" t="s">
        <v>76</v>
      </c>
      <c r="C27" s="80">
        <v>2</v>
      </c>
      <c r="D27" s="77">
        <v>4</v>
      </c>
      <c r="E27" s="77">
        <v>0</v>
      </c>
      <c r="F27" s="77">
        <v>2</v>
      </c>
      <c r="G27" s="77">
        <v>2</v>
      </c>
      <c r="H27" s="77">
        <v>3</v>
      </c>
      <c r="I27" s="77">
        <v>1</v>
      </c>
      <c r="J27" s="77">
        <v>1</v>
      </c>
      <c r="K27" s="77">
        <v>2</v>
      </c>
      <c r="L27" s="77">
        <v>1</v>
      </c>
      <c r="M27" s="77">
        <v>4</v>
      </c>
      <c r="N27" s="77">
        <v>0</v>
      </c>
      <c r="O27" s="77">
        <v>0</v>
      </c>
      <c r="P27" s="77">
        <v>1</v>
      </c>
      <c r="Q27" s="77">
        <v>5</v>
      </c>
      <c r="R27" s="77">
        <v>1</v>
      </c>
      <c r="S27" s="77">
        <v>2</v>
      </c>
      <c r="T27" s="77">
        <v>5</v>
      </c>
      <c r="U27" s="77">
        <v>1</v>
      </c>
      <c r="V27" s="77">
        <v>0</v>
      </c>
      <c r="W27" s="77">
        <v>5</v>
      </c>
      <c r="X27" s="77">
        <v>0</v>
      </c>
      <c r="Y27" s="77">
        <v>1</v>
      </c>
      <c r="Z27" s="77">
        <v>0</v>
      </c>
      <c r="AA27" s="77">
        <v>1</v>
      </c>
      <c r="AB27" s="77">
        <v>1</v>
      </c>
      <c r="AC27" s="77">
        <v>3</v>
      </c>
      <c r="AD27" s="77">
        <v>4</v>
      </c>
      <c r="AE27" s="92">
        <v>0</v>
      </c>
      <c r="AF27" s="77">
        <v>2</v>
      </c>
      <c r="AG27">
        <f t="shared" si="3"/>
        <v>54</v>
      </c>
      <c r="AH27">
        <f t="shared" si="4"/>
        <v>10</v>
      </c>
    </row>
    <row r="28" spans="1:34" ht="14.25">
      <c r="A28">
        <v>7</v>
      </c>
      <c r="B28" s="54" t="s">
        <v>80</v>
      </c>
      <c r="C28" s="80">
        <v>2</v>
      </c>
      <c r="D28" s="77">
        <v>4</v>
      </c>
      <c r="E28" s="77">
        <v>5</v>
      </c>
      <c r="F28" s="77">
        <v>5</v>
      </c>
      <c r="G28" s="77">
        <v>3</v>
      </c>
      <c r="H28" s="77">
        <v>0</v>
      </c>
      <c r="I28" s="77">
        <v>7</v>
      </c>
      <c r="J28" s="77">
        <v>2</v>
      </c>
      <c r="K28" s="77">
        <v>2</v>
      </c>
      <c r="L28" s="77">
        <v>2</v>
      </c>
      <c r="M28" s="77">
        <v>1</v>
      </c>
      <c r="N28" s="77">
        <v>1</v>
      </c>
      <c r="O28" s="77">
        <v>1</v>
      </c>
      <c r="P28" s="77">
        <v>1</v>
      </c>
      <c r="Q28" s="77">
        <v>4</v>
      </c>
      <c r="R28" s="77">
        <v>5</v>
      </c>
      <c r="S28" s="77">
        <v>5</v>
      </c>
      <c r="T28" s="77">
        <v>5</v>
      </c>
      <c r="U28" s="77">
        <v>2</v>
      </c>
      <c r="V28" s="77">
        <v>2</v>
      </c>
      <c r="W28" s="77">
        <v>3</v>
      </c>
      <c r="X28" s="77">
        <v>1</v>
      </c>
      <c r="Y28" s="77">
        <v>8</v>
      </c>
      <c r="Z28" s="77">
        <v>3</v>
      </c>
      <c r="AA28" s="77">
        <v>1</v>
      </c>
      <c r="AB28" s="77">
        <v>0</v>
      </c>
      <c r="AC28" s="77">
        <v>1</v>
      </c>
      <c r="AD28" s="77">
        <v>3</v>
      </c>
      <c r="AE28" s="77">
        <v>4</v>
      </c>
      <c r="AF28" s="77">
        <v>0</v>
      </c>
      <c r="AG28">
        <f t="shared" si="3"/>
        <v>83</v>
      </c>
      <c r="AH28">
        <f t="shared" si="4"/>
        <v>3</v>
      </c>
    </row>
    <row r="29" spans="1:34" ht="14.25">
      <c r="A29">
        <v>8</v>
      </c>
      <c r="B29" s="54" t="s">
        <v>17</v>
      </c>
      <c r="C29" s="80">
        <v>1</v>
      </c>
      <c r="D29" s="77">
        <v>0</v>
      </c>
      <c r="E29" s="77">
        <v>0</v>
      </c>
      <c r="F29" s="77">
        <v>0</v>
      </c>
      <c r="G29" s="77">
        <v>0</v>
      </c>
      <c r="H29" s="77">
        <v>1</v>
      </c>
      <c r="I29" s="77">
        <v>0</v>
      </c>
      <c r="J29" s="77">
        <v>2</v>
      </c>
      <c r="K29" s="77">
        <v>2</v>
      </c>
      <c r="L29" s="77">
        <v>2</v>
      </c>
      <c r="M29" s="77">
        <v>2</v>
      </c>
      <c r="N29" s="77">
        <v>1</v>
      </c>
      <c r="O29" s="77">
        <v>1</v>
      </c>
      <c r="P29" s="77">
        <v>2</v>
      </c>
      <c r="Q29" s="77">
        <v>2</v>
      </c>
      <c r="R29" s="77">
        <v>1</v>
      </c>
      <c r="S29" s="77">
        <v>3</v>
      </c>
      <c r="T29" s="77">
        <v>1</v>
      </c>
      <c r="U29" s="77">
        <v>1</v>
      </c>
      <c r="V29" s="77">
        <v>1</v>
      </c>
      <c r="W29" s="77">
        <v>0</v>
      </c>
      <c r="X29" s="77">
        <v>0</v>
      </c>
      <c r="Y29" s="77">
        <v>1</v>
      </c>
      <c r="Z29" s="77">
        <v>1</v>
      </c>
      <c r="AA29" s="77">
        <v>0</v>
      </c>
      <c r="AB29" s="77">
        <v>2</v>
      </c>
      <c r="AC29" s="77">
        <v>2</v>
      </c>
      <c r="AD29" s="77">
        <v>1</v>
      </c>
      <c r="AE29" s="77">
        <v>0</v>
      </c>
      <c r="AF29" s="77">
        <v>5</v>
      </c>
      <c r="AG29">
        <f t="shared" si="3"/>
        <v>35</v>
      </c>
      <c r="AH29">
        <f t="shared" si="4"/>
        <v>15</v>
      </c>
    </row>
    <row r="30" spans="1:34" ht="14.25">
      <c r="A30">
        <v>9</v>
      </c>
      <c r="B30" s="54" t="s">
        <v>70</v>
      </c>
      <c r="C30" s="80">
        <v>1</v>
      </c>
      <c r="D30" s="77">
        <v>2</v>
      </c>
      <c r="E30" s="77">
        <v>4</v>
      </c>
      <c r="F30" s="77">
        <v>5</v>
      </c>
      <c r="G30" s="77">
        <v>6</v>
      </c>
      <c r="H30" s="77">
        <v>4</v>
      </c>
      <c r="I30" s="77">
        <v>0</v>
      </c>
      <c r="J30" s="77">
        <v>4</v>
      </c>
      <c r="K30" s="77">
        <v>1</v>
      </c>
      <c r="L30" s="77">
        <v>0</v>
      </c>
      <c r="M30" s="77">
        <v>2</v>
      </c>
      <c r="N30" s="77">
        <v>2</v>
      </c>
      <c r="O30" s="77">
        <v>3</v>
      </c>
      <c r="P30" s="77">
        <v>1</v>
      </c>
      <c r="Q30" s="77">
        <v>2</v>
      </c>
      <c r="R30" s="77">
        <v>3</v>
      </c>
      <c r="S30" s="77">
        <v>5</v>
      </c>
      <c r="T30" s="77">
        <v>1</v>
      </c>
      <c r="U30" s="77">
        <v>1</v>
      </c>
      <c r="V30" s="77">
        <v>6</v>
      </c>
      <c r="W30" s="77">
        <v>5</v>
      </c>
      <c r="X30" s="77">
        <v>4</v>
      </c>
      <c r="Y30" s="77">
        <v>6</v>
      </c>
      <c r="Z30" s="77">
        <v>0</v>
      </c>
      <c r="AA30" s="77">
        <v>1</v>
      </c>
      <c r="AB30" s="77">
        <v>0</v>
      </c>
      <c r="AC30" s="77">
        <v>0</v>
      </c>
      <c r="AD30" s="77">
        <v>3</v>
      </c>
      <c r="AE30" s="77">
        <v>2</v>
      </c>
      <c r="AF30" s="77">
        <v>2</v>
      </c>
      <c r="AG30">
        <f t="shared" si="3"/>
        <v>76</v>
      </c>
      <c r="AH30">
        <f t="shared" si="4"/>
        <v>5</v>
      </c>
    </row>
    <row r="31" spans="1:34" ht="14.25">
      <c r="A31">
        <v>10</v>
      </c>
      <c r="B31" s="54" t="s">
        <v>81</v>
      </c>
      <c r="C31" s="80">
        <v>2</v>
      </c>
      <c r="D31" s="77">
        <v>0</v>
      </c>
      <c r="E31" s="77">
        <v>0</v>
      </c>
      <c r="F31" s="77">
        <v>1</v>
      </c>
      <c r="G31" s="77">
        <v>4</v>
      </c>
      <c r="H31" s="77">
        <v>0</v>
      </c>
      <c r="I31" s="77">
        <v>0</v>
      </c>
      <c r="J31" s="77">
        <v>3</v>
      </c>
      <c r="K31" s="77">
        <v>0</v>
      </c>
      <c r="L31" s="77">
        <v>2</v>
      </c>
      <c r="M31" s="77">
        <v>1</v>
      </c>
      <c r="N31" s="77">
        <v>0</v>
      </c>
      <c r="O31" s="77">
        <v>2</v>
      </c>
      <c r="P31" s="77">
        <v>0</v>
      </c>
      <c r="Q31" s="77">
        <v>1</v>
      </c>
      <c r="R31" s="77">
        <v>0</v>
      </c>
      <c r="S31" s="77">
        <v>2</v>
      </c>
      <c r="T31" s="77">
        <v>1</v>
      </c>
      <c r="U31" s="77">
        <v>5</v>
      </c>
      <c r="V31" s="77">
        <v>1</v>
      </c>
      <c r="W31" s="77">
        <v>1</v>
      </c>
      <c r="X31" s="77">
        <v>2</v>
      </c>
      <c r="Y31" s="77">
        <v>4</v>
      </c>
      <c r="Z31" s="77">
        <v>2</v>
      </c>
      <c r="AA31" s="77">
        <v>2</v>
      </c>
      <c r="AB31" s="77">
        <v>0</v>
      </c>
      <c r="AC31" s="77">
        <v>3</v>
      </c>
      <c r="AD31" s="77">
        <v>1</v>
      </c>
      <c r="AE31" s="77">
        <v>5</v>
      </c>
      <c r="AF31" s="77">
        <v>4</v>
      </c>
      <c r="AG31">
        <f t="shared" si="3"/>
        <v>49</v>
      </c>
      <c r="AH31">
        <f t="shared" si="4"/>
        <v>13</v>
      </c>
    </row>
    <row r="32" spans="1:34" ht="14.25">
      <c r="A32">
        <v>11</v>
      </c>
      <c r="B32" s="54" t="s">
        <v>14</v>
      </c>
      <c r="C32" s="80">
        <v>1</v>
      </c>
      <c r="D32" s="77">
        <v>4</v>
      </c>
      <c r="E32" s="77">
        <v>2</v>
      </c>
      <c r="F32" s="77">
        <v>1</v>
      </c>
      <c r="G32" s="77">
        <v>4</v>
      </c>
      <c r="H32" s="77">
        <v>1</v>
      </c>
      <c r="I32" s="77">
        <v>4</v>
      </c>
      <c r="J32" s="77">
        <v>1</v>
      </c>
      <c r="K32" s="77">
        <v>2</v>
      </c>
      <c r="L32" s="77">
        <v>1</v>
      </c>
      <c r="M32" s="77">
        <v>2</v>
      </c>
      <c r="N32" s="77">
        <v>0</v>
      </c>
      <c r="O32" s="77">
        <v>3</v>
      </c>
      <c r="P32" s="77">
        <v>4</v>
      </c>
      <c r="Q32" s="77">
        <v>1</v>
      </c>
      <c r="R32" s="77">
        <v>0</v>
      </c>
      <c r="S32" s="77">
        <v>0</v>
      </c>
      <c r="T32" s="77">
        <v>0</v>
      </c>
      <c r="U32" s="77">
        <v>1</v>
      </c>
      <c r="V32" s="77">
        <v>1</v>
      </c>
      <c r="W32" s="77">
        <v>0</v>
      </c>
      <c r="X32" s="77">
        <v>3</v>
      </c>
      <c r="Y32" s="77">
        <v>1</v>
      </c>
      <c r="Z32" s="77">
        <v>2</v>
      </c>
      <c r="AA32" s="77">
        <v>4</v>
      </c>
      <c r="AB32" s="77">
        <v>1</v>
      </c>
      <c r="AC32" s="77">
        <v>0</v>
      </c>
      <c r="AD32" s="77">
        <v>5</v>
      </c>
      <c r="AE32" s="77">
        <v>2</v>
      </c>
      <c r="AF32" s="77">
        <v>1</v>
      </c>
      <c r="AG32">
        <f t="shared" si="3"/>
        <v>52</v>
      </c>
      <c r="AH32">
        <f t="shared" si="4"/>
        <v>12</v>
      </c>
    </row>
    <row r="33" spans="1:34" ht="14.25">
      <c r="A33">
        <v>12</v>
      </c>
      <c r="B33" s="54" t="s">
        <v>11</v>
      </c>
      <c r="C33" s="80">
        <v>1</v>
      </c>
      <c r="D33" s="77">
        <v>2</v>
      </c>
      <c r="E33" s="77">
        <v>1</v>
      </c>
      <c r="F33" s="77">
        <v>4</v>
      </c>
      <c r="G33" s="77">
        <v>3</v>
      </c>
      <c r="H33" s="77">
        <v>10</v>
      </c>
      <c r="I33" s="77">
        <v>7</v>
      </c>
      <c r="J33" s="77">
        <v>7</v>
      </c>
      <c r="K33" s="77">
        <v>9</v>
      </c>
      <c r="L33" s="77">
        <v>7</v>
      </c>
      <c r="M33" s="77">
        <v>5</v>
      </c>
      <c r="N33" s="77">
        <v>0</v>
      </c>
      <c r="O33" s="77">
        <v>2</v>
      </c>
      <c r="P33" s="77">
        <v>0</v>
      </c>
      <c r="Q33" s="77">
        <v>1</v>
      </c>
      <c r="R33" s="77">
        <v>2</v>
      </c>
      <c r="S33" s="77">
        <v>3</v>
      </c>
      <c r="T33" s="77">
        <v>4</v>
      </c>
      <c r="U33" s="77">
        <v>4</v>
      </c>
      <c r="V33" s="77">
        <v>7</v>
      </c>
      <c r="W33" s="77">
        <v>0</v>
      </c>
      <c r="X33" s="77">
        <v>2</v>
      </c>
      <c r="Y33" s="77">
        <v>5</v>
      </c>
      <c r="Z33" s="77">
        <v>9</v>
      </c>
      <c r="AA33" s="77">
        <v>5</v>
      </c>
      <c r="AB33" s="77">
        <v>3</v>
      </c>
      <c r="AC33" s="77">
        <v>1</v>
      </c>
      <c r="AD33" s="77">
        <v>5</v>
      </c>
      <c r="AE33" s="77">
        <v>1</v>
      </c>
      <c r="AF33" s="77">
        <v>2</v>
      </c>
      <c r="AG33">
        <f t="shared" si="3"/>
        <v>112</v>
      </c>
      <c r="AH33">
        <f t="shared" si="4"/>
        <v>1</v>
      </c>
    </row>
    <row r="34" spans="1:34" ht="14.25">
      <c r="A34">
        <v>13</v>
      </c>
      <c r="B34" s="54" t="s">
        <v>19</v>
      </c>
      <c r="C34" s="80">
        <v>2</v>
      </c>
      <c r="D34" s="77">
        <v>5</v>
      </c>
      <c r="E34" s="77">
        <v>1</v>
      </c>
      <c r="F34" s="77">
        <v>1</v>
      </c>
      <c r="G34" s="77">
        <v>2</v>
      </c>
      <c r="H34" s="77">
        <v>1</v>
      </c>
      <c r="I34" s="77">
        <v>1</v>
      </c>
      <c r="J34" s="77">
        <v>0</v>
      </c>
      <c r="K34" s="77">
        <v>0</v>
      </c>
      <c r="L34" s="77">
        <v>2</v>
      </c>
      <c r="M34" s="77">
        <v>2</v>
      </c>
      <c r="N34" s="77">
        <v>2</v>
      </c>
      <c r="O34" s="77">
        <v>1</v>
      </c>
      <c r="P34" s="77">
        <v>4</v>
      </c>
      <c r="Q34" s="77">
        <v>5</v>
      </c>
      <c r="R34" s="77">
        <v>2</v>
      </c>
      <c r="S34" s="77">
        <v>2</v>
      </c>
      <c r="T34" s="77">
        <v>2</v>
      </c>
      <c r="U34" s="77">
        <v>0</v>
      </c>
      <c r="V34" s="77">
        <v>0</v>
      </c>
      <c r="W34" s="77">
        <v>3</v>
      </c>
      <c r="X34" s="77">
        <v>1</v>
      </c>
      <c r="Y34" s="77">
        <v>4</v>
      </c>
      <c r="Z34" s="77">
        <v>0</v>
      </c>
      <c r="AA34" s="77">
        <v>5</v>
      </c>
      <c r="AB34" s="77">
        <v>2</v>
      </c>
      <c r="AC34" s="77">
        <v>1</v>
      </c>
      <c r="AD34" s="77">
        <v>1</v>
      </c>
      <c r="AE34" s="77">
        <v>3</v>
      </c>
      <c r="AF34" s="77">
        <v>6</v>
      </c>
      <c r="AG34">
        <f t="shared" si="3"/>
        <v>61</v>
      </c>
      <c r="AH34">
        <f t="shared" si="4"/>
        <v>7</v>
      </c>
    </row>
    <row r="35" spans="1:34" ht="14.25">
      <c r="A35">
        <v>14</v>
      </c>
      <c r="B35" s="54" t="s">
        <v>12</v>
      </c>
      <c r="C35" s="80">
        <v>1</v>
      </c>
      <c r="D35" s="77">
        <v>0</v>
      </c>
      <c r="E35" s="77">
        <v>0</v>
      </c>
      <c r="F35" s="77">
        <v>3</v>
      </c>
      <c r="G35" s="77">
        <v>1</v>
      </c>
      <c r="H35" s="77">
        <v>4</v>
      </c>
      <c r="I35" s="77">
        <v>2</v>
      </c>
      <c r="J35" s="77">
        <v>6</v>
      </c>
      <c r="K35" s="77">
        <v>0</v>
      </c>
      <c r="L35" s="77">
        <v>6</v>
      </c>
      <c r="M35" s="77">
        <v>3</v>
      </c>
      <c r="N35" s="77">
        <v>0</v>
      </c>
      <c r="O35" s="77">
        <v>2</v>
      </c>
      <c r="P35" s="77">
        <v>1</v>
      </c>
      <c r="Q35" s="77">
        <v>1</v>
      </c>
      <c r="R35" s="77">
        <v>3</v>
      </c>
      <c r="S35" s="77">
        <v>1</v>
      </c>
      <c r="T35" s="77">
        <v>0</v>
      </c>
      <c r="U35" s="77">
        <v>1</v>
      </c>
      <c r="V35" s="77">
        <v>3</v>
      </c>
      <c r="W35" s="77">
        <v>0</v>
      </c>
      <c r="X35" s="77">
        <v>3</v>
      </c>
      <c r="Y35" s="77">
        <v>1</v>
      </c>
      <c r="Z35" s="77">
        <v>2</v>
      </c>
      <c r="AA35" s="77">
        <v>1</v>
      </c>
      <c r="AB35" s="77">
        <v>1</v>
      </c>
      <c r="AC35" s="77">
        <v>2</v>
      </c>
      <c r="AD35" s="77">
        <v>1</v>
      </c>
      <c r="AE35" s="77">
        <v>2</v>
      </c>
      <c r="AF35" s="77">
        <v>2</v>
      </c>
      <c r="AG35">
        <f t="shared" si="3"/>
        <v>53</v>
      </c>
      <c r="AH35">
        <f t="shared" si="4"/>
        <v>11</v>
      </c>
    </row>
    <row r="36" spans="1:34" ht="14.25">
      <c r="A36">
        <v>15</v>
      </c>
      <c r="B36" s="54" t="s">
        <v>82</v>
      </c>
      <c r="C36" s="80">
        <v>1</v>
      </c>
      <c r="D36" s="77">
        <v>1</v>
      </c>
      <c r="E36" s="77">
        <v>0</v>
      </c>
      <c r="F36" s="77">
        <v>0</v>
      </c>
      <c r="G36" s="77">
        <v>1</v>
      </c>
      <c r="H36" s="77">
        <v>0</v>
      </c>
      <c r="I36" s="77">
        <v>1</v>
      </c>
      <c r="J36" s="77">
        <v>0</v>
      </c>
      <c r="K36" s="77">
        <v>0</v>
      </c>
      <c r="L36" s="77">
        <v>0</v>
      </c>
      <c r="M36" s="77">
        <v>2</v>
      </c>
      <c r="N36" s="77">
        <v>3</v>
      </c>
      <c r="O36" s="77">
        <v>2</v>
      </c>
      <c r="P36" s="77">
        <v>1</v>
      </c>
      <c r="Q36" s="77">
        <v>0</v>
      </c>
      <c r="R36" s="77">
        <v>0</v>
      </c>
      <c r="S36" s="77">
        <v>4</v>
      </c>
      <c r="T36" s="77">
        <v>0</v>
      </c>
      <c r="U36" s="77">
        <v>1</v>
      </c>
      <c r="V36" s="77">
        <v>2</v>
      </c>
      <c r="W36" s="77">
        <v>0</v>
      </c>
      <c r="X36" s="77">
        <v>0</v>
      </c>
      <c r="Y36" s="77">
        <v>3</v>
      </c>
      <c r="Z36" s="77">
        <v>2</v>
      </c>
      <c r="AA36" s="77">
        <v>0</v>
      </c>
      <c r="AB36" s="77">
        <v>0</v>
      </c>
      <c r="AC36" s="77">
        <v>0</v>
      </c>
      <c r="AD36" s="77">
        <v>0</v>
      </c>
      <c r="AE36" s="77">
        <v>5</v>
      </c>
      <c r="AF36" s="77">
        <v>0</v>
      </c>
      <c r="AG36">
        <f t="shared" si="3"/>
        <v>29</v>
      </c>
      <c r="AH36">
        <f t="shared" si="4"/>
        <v>16</v>
      </c>
    </row>
    <row r="37" spans="1:34" ht="15" thickBot="1">
      <c r="A37">
        <v>16</v>
      </c>
      <c r="B37" s="90" t="s">
        <v>75</v>
      </c>
      <c r="C37" s="80">
        <v>0</v>
      </c>
      <c r="D37" s="77">
        <v>1</v>
      </c>
      <c r="E37" s="77">
        <v>1</v>
      </c>
      <c r="F37" s="77">
        <v>3</v>
      </c>
      <c r="G37" s="77">
        <v>4</v>
      </c>
      <c r="H37" s="77">
        <v>0</v>
      </c>
      <c r="I37" s="77">
        <v>2</v>
      </c>
      <c r="J37" s="77">
        <v>4</v>
      </c>
      <c r="K37" s="77">
        <v>4</v>
      </c>
      <c r="L37" s="77">
        <v>2</v>
      </c>
      <c r="M37" s="77">
        <v>3</v>
      </c>
      <c r="N37" s="77">
        <v>2</v>
      </c>
      <c r="O37" s="77">
        <v>0</v>
      </c>
      <c r="P37" s="77">
        <v>0</v>
      </c>
      <c r="Q37" s="77">
        <v>0</v>
      </c>
      <c r="R37" s="77">
        <v>1</v>
      </c>
      <c r="S37" s="77">
        <v>4</v>
      </c>
      <c r="T37" s="77">
        <v>2</v>
      </c>
      <c r="U37" s="77">
        <v>5</v>
      </c>
      <c r="V37" s="77">
        <v>5</v>
      </c>
      <c r="W37" s="77">
        <v>2</v>
      </c>
      <c r="X37" s="77">
        <v>8</v>
      </c>
      <c r="Y37" s="77">
        <v>2</v>
      </c>
      <c r="Z37" s="77">
        <v>4</v>
      </c>
      <c r="AA37" s="77">
        <v>2</v>
      </c>
      <c r="AB37" s="77">
        <v>1</v>
      </c>
      <c r="AC37" s="77">
        <v>5</v>
      </c>
      <c r="AD37" s="77">
        <v>0</v>
      </c>
      <c r="AE37" s="77">
        <v>3</v>
      </c>
      <c r="AF37" s="77">
        <v>2</v>
      </c>
      <c r="AG37">
        <f t="shared" si="3"/>
        <v>72</v>
      </c>
      <c r="AH37">
        <f t="shared" si="4"/>
        <v>6</v>
      </c>
    </row>
    <row r="38" spans="2:33" ht="13.5" thickBot="1">
      <c r="B38" s="105" t="s">
        <v>43</v>
      </c>
      <c r="C38">
        <f aca="true" t="shared" si="5" ref="C38:AF38">SUM(C22:C37)</f>
        <v>33</v>
      </c>
      <c r="D38">
        <f t="shared" si="5"/>
        <v>33</v>
      </c>
      <c r="E38">
        <f t="shared" si="5"/>
        <v>24</v>
      </c>
      <c r="F38">
        <f t="shared" si="5"/>
        <v>31</v>
      </c>
      <c r="G38">
        <f t="shared" si="5"/>
        <v>39</v>
      </c>
      <c r="H38">
        <f t="shared" si="5"/>
        <v>43</v>
      </c>
      <c r="I38">
        <f t="shared" si="5"/>
        <v>38</v>
      </c>
      <c r="J38">
        <f t="shared" si="5"/>
        <v>39</v>
      </c>
      <c r="K38">
        <f t="shared" si="5"/>
        <v>31</v>
      </c>
      <c r="L38">
        <f t="shared" si="5"/>
        <v>35</v>
      </c>
      <c r="M38">
        <f t="shared" si="5"/>
        <v>34</v>
      </c>
      <c r="N38">
        <f t="shared" si="5"/>
        <v>22</v>
      </c>
      <c r="O38">
        <f t="shared" si="5"/>
        <v>22</v>
      </c>
      <c r="P38">
        <f t="shared" si="5"/>
        <v>27</v>
      </c>
      <c r="Q38">
        <f t="shared" si="5"/>
        <v>38</v>
      </c>
      <c r="R38">
        <f t="shared" si="5"/>
        <v>31</v>
      </c>
      <c r="S38">
        <f t="shared" si="5"/>
        <v>47</v>
      </c>
      <c r="T38">
        <f t="shared" si="5"/>
        <v>34</v>
      </c>
      <c r="U38">
        <f t="shared" si="5"/>
        <v>35</v>
      </c>
      <c r="V38">
        <f t="shared" si="5"/>
        <v>32</v>
      </c>
      <c r="W38">
        <f t="shared" si="5"/>
        <v>29</v>
      </c>
      <c r="X38">
        <f t="shared" si="5"/>
        <v>29</v>
      </c>
      <c r="Y38">
        <f t="shared" si="5"/>
        <v>41</v>
      </c>
      <c r="Z38">
        <f t="shared" si="5"/>
        <v>34</v>
      </c>
      <c r="AA38">
        <f t="shared" si="5"/>
        <v>38</v>
      </c>
      <c r="AB38">
        <f t="shared" si="5"/>
        <v>22</v>
      </c>
      <c r="AC38">
        <f t="shared" si="5"/>
        <v>26</v>
      </c>
      <c r="AD38">
        <f t="shared" si="5"/>
        <v>32</v>
      </c>
      <c r="AE38">
        <f t="shared" si="5"/>
        <v>33</v>
      </c>
      <c r="AF38">
        <f t="shared" si="5"/>
        <v>36</v>
      </c>
      <c r="AG38">
        <f t="shared" si="3"/>
        <v>988</v>
      </c>
    </row>
    <row r="39" spans="2:32" ht="13.5" thickBot="1">
      <c r="B39" s="105"/>
      <c r="C39" s="59">
        <v>1</v>
      </c>
      <c r="D39" s="60">
        <v>2</v>
      </c>
      <c r="E39" s="60">
        <v>3</v>
      </c>
      <c r="F39" s="60">
        <v>4</v>
      </c>
      <c r="G39" s="60">
        <v>5</v>
      </c>
      <c r="H39" s="60">
        <v>6</v>
      </c>
      <c r="I39" s="60">
        <v>7</v>
      </c>
      <c r="J39" s="60">
        <v>8</v>
      </c>
      <c r="K39" s="60">
        <v>9</v>
      </c>
      <c r="L39" s="60">
        <v>10</v>
      </c>
      <c r="M39" s="60">
        <v>11</v>
      </c>
      <c r="N39" s="60">
        <v>12</v>
      </c>
      <c r="O39" s="60">
        <v>13</v>
      </c>
      <c r="P39" s="60">
        <v>14</v>
      </c>
      <c r="Q39" s="60">
        <v>15</v>
      </c>
      <c r="R39" s="60">
        <v>16</v>
      </c>
      <c r="S39" s="60">
        <v>17</v>
      </c>
      <c r="T39" s="60">
        <v>18</v>
      </c>
      <c r="U39" s="60">
        <v>19</v>
      </c>
      <c r="V39" s="60">
        <v>20</v>
      </c>
      <c r="W39" s="60">
        <v>21</v>
      </c>
      <c r="X39" s="60">
        <v>22</v>
      </c>
      <c r="Y39" s="60">
        <v>23</v>
      </c>
      <c r="Z39" s="60">
        <v>24</v>
      </c>
      <c r="AA39" s="60">
        <v>25</v>
      </c>
      <c r="AB39" s="60">
        <v>26</v>
      </c>
      <c r="AC39" s="60">
        <v>27</v>
      </c>
      <c r="AD39" s="60">
        <v>28</v>
      </c>
      <c r="AE39" s="60">
        <v>29</v>
      </c>
      <c r="AF39" s="60">
        <v>30</v>
      </c>
    </row>
    <row r="40" spans="1:37" ht="14.25">
      <c r="A40">
        <v>1</v>
      </c>
      <c r="B40" s="106" t="s">
        <v>77</v>
      </c>
      <c r="C40" s="78">
        <v>1</v>
      </c>
      <c r="D40" s="79">
        <v>5</v>
      </c>
      <c r="E40" s="111">
        <v>0</v>
      </c>
      <c r="F40" s="79">
        <v>5</v>
      </c>
      <c r="G40" s="79">
        <v>6</v>
      </c>
      <c r="H40" s="79">
        <v>5</v>
      </c>
      <c r="I40" s="79">
        <v>2</v>
      </c>
      <c r="J40" s="79">
        <v>7</v>
      </c>
      <c r="K40" s="79">
        <v>3</v>
      </c>
      <c r="L40" s="79">
        <v>6</v>
      </c>
      <c r="M40" s="79">
        <v>2</v>
      </c>
      <c r="N40" s="111">
        <v>0</v>
      </c>
      <c r="O40" s="79">
        <v>1</v>
      </c>
      <c r="P40" s="79">
        <v>4</v>
      </c>
      <c r="Q40" s="79">
        <v>5</v>
      </c>
      <c r="R40" s="111">
        <v>0</v>
      </c>
      <c r="S40" s="79">
        <v>2</v>
      </c>
      <c r="T40" s="79">
        <v>5</v>
      </c>
      <c r="U40" s="79">
        <v>1</v>
      </c>
      <c r="V40" s="79">
        <v>1</v>
      </c>
      <c r="W40" s="79">
        <v>2</v>
      </c>
      <c r="X40" s="79">
        <v>2</v>
      </c>
      <c r="Y40" s="79">
        <v>3</v>
      </c>
      <c r="Z40" s="79">
        <v>4</v>
      </c>
      <c r="AA40" s="79">
        <v>1</v>
      </c>
      <c r="AB40" s="79">
        <v>2</v>
      </c>
      <c r="AC40" s="111">
        <v>0</v>
      </c>
      <c r="AD40" s="111">
        <v>0</v>
      </c>
      <c r="AE40" s="79">
        <v>3</v>
      </c>
      <c r="AF40" s="79">
        <v>2</v>
      </c>
      <c r="AG40">
        <f aca="true" t="shared" si="6" ref="AG40:AG56">SUM(C40:AF40)</f>
        <v>80</v>
      </c>
      <c r="AH40">
        <f aca="true" t="shared" si="7" ref="AH40:AH55">RANK(AG40,AG$40:AG$55,1)</f>
        <v>11</v>
      </c>
      <c r="AJ40">
        <v>5</v>
      </c>
      <c r="AK40" s="91">
        <f aca="true" t="shared" si="8" ref="AK40:AK55">RANK(AJ40,AJ$40:AJ$55,0)</f>
        <v>10</v>
      </c>
    </row>
    <row r="41" spans="1:37" ht="14.25">
      <c r="A41">
        <v>2</v>
      </c>
      <c r="B41" s="54" t="s">
        <v>78</v>
      </c>
      <c r="C41" s="68">
        <v>0</v>
      </c>
      <c r="D41" s="77">
        <v>2</v>
      </c>
      <c r="E41" s="69">
        <v>0</v>
      </c>
      <c r="F41" s="77">
        <v>3</v>
      </c>
      <c r="G41" s="69">
        <v>0</v>
      </c>
      <c r="H41" s="77">
        <v>1</v>
      </c>
      <c r="I41" s="69">
        <v>0</v>
      </c>
      <c r="J41" s="69">
        <v>0</v>
      </c>
      <c r="K41" s="69">
        <v>0</v>
      </c>
      <c r="L41" s="69">
        <v>0</v>
      </c>
      <c r="M41" s="77">
        <v>1</v>
      </c>
      <c r="N41" s="69">
        <v>0</v>
      </c>
      <c r="O41" s="77">
        <v>1</v>
      </c>
      <c r="P41" s="77">
        <v>1</v>
      </c>
      <c r="Q41" s="77">
        <v>2</v>
      </c>
      <c r="R41" s="77">
        <v>2</v>
      </c>
      <c r="S41" s="77">
        <v>2</v>
      </c>
      <c r="T41" s="69">
        <v>0</v>
      </c>
      <c r="U41" s="77">
        <v>1</v>
      </c>
      <c r="V41" s="77">
        <v>1</v>
      </c>
      <c r="W41" s="77">
        <v>2</v>
      </c>
      <c r="X41" s="77">
        <v>1</v>
      </c>
      <c r="Y41" s="77">
        <v>2</v>
      </c>
      <c r="Z41" s="77">
        <v>2</v>
      </c>
      <c r="AA41" s="69">
        <v>0</v>
      </c>
      <c r="AB41" s="69">
        <v>0</v>
      </c>
      <c r="AC41" s="77">
        <v>3</v>
      </c>
      <c r="AD41" s="77">
        <v>3</v>
      </c>
      <c r="AE41" s="77">
        <v>2</v>
      </c>
      <c r="AF41" s="77">
        <v>5</v>
      </c>
      <c r="AG41">
        <f t="shared" si="6"/>
        <v>37</v>
      </c>
      <c r="AH41">
        <f t="shared" si="7"/>
        <v>4</v>
      </c>
      <c r="AJ41">
        <v>11</v>
      </c>
      <c r="AK41" s="110">
        <f t="shared" si="8"/>
        <v>3</v>
      </c>
    </row>
    <row r="42" spans="1:37" ht="14.25">
      <c r="A42">
        <v>3</v>
      </c>
      <c r="B42" s="54" t="s">
        <v>18</v>
      </c>
      <c r="C42" s="80">
        <v>2</v>
      </c>
      <c r="D42" s="69">
        <v>0</v>
      </c>
      <c r="E42" s="69">
        <v>0</v>
      </c>
      <c r="F42" s="77">
        <v>2</v>
      </c>
      <c r="G42" s="77">
        <v>4</v>
      </c>
      <c r="H42" s="69">
        <v>0</v>
      </c>
      <c r="I42" s="69">
        <v>0</v>
      </c>
      <c r="J42" s="77">
        <v>5</v>
      </c>
      <c r="K42" s="77">
        <v>4</v>
      </c>
      <c r="L42" s="77">
        <v>7</v>
      </c>
      <c r="M42" s="77">
        <v>2</v>
      </c>
      <c r="N42" s="69">
        <v>0</v>
      </c>
      <c r="O42" s="77">
        <v>1</v>
      </c>
      <c r="P42" s="77">
        <v>4</v>
      </c>
      <c r="Q42" s="77">
        <v>6</v>
      </c>
      <c r="R42" s="77">
        <v>6</v>
      </c>
      <c r="S42" s="77">
        <v>4</v>
      </c>
      <c r="T42" s="77">
        <v>5</v>
      </c>
      <c r="U42" s="77">
        <v>5</v>
      </c>
      <c r="V42" s="77">
        <v>2</v>
      </c>
      <c r="W42" s="77">
        <v>5</v>
      </c>
      <c r="X42" s="77">
        <v>3</v>
      </c>
      <c r="Y42" s="77">
        <v>4</v>
      </c>
      <c r="Z42" s="77">
        <v>4</v>
      </c>
      <c r="AA42" s="77">
        <v>5</v>
      </c>
      <c r="AB42" s="77">
        <v>5</v>
      </c>
      <c r="AC42" s="77">
        <v>2</v>
      </c>
      <c r="AD42" s="77">
        <v>1</v>
      </c>
      <c r="AE42" s="77">
        <v>2</v>
      </c>
      <c r="AF42" s="69">
        <v>0</v>
      </c>
      <c r="AG42">
        <f t="shared" si="6"/>
        <v>90</v>
      </c>
      <c r="AH42">
        <f t="shared" si="7"/>
        <v>14</v>
      </c>
      <c r="AJ42">
        <v>6</v>
      </c>
      <c r="AK42" s="91">
        <f t="shared" si="8"/>
        <v>7</v>
      </c>
    </row>
    <row r="43" spans="1:37" ht="14.25">
      <c r="A43">
        <v>4</v>
      </c>
      <c r="B43" s="54" t="s">
        <v>79</v>
      </c>
      <c r="C43" s="80">
        <v>1</v>
      </c>
      <c r="D43" s="69">
        <v>0</v>
      </c>
      <c r="E43" s="77">
        <v>2</v>
      </c>
      <c r="F43" s="69">
        <v>0</v>
      </c>
      <c r="G43" s="77">
        <v>2</v>
      </c>
      <c r="H43" s="77">
        <v>3</v>
      </c>
      <c r="I43" s="77">
        <v>1</v>
      </c>
      <c r="J43" s="77">
        <v>2</v>
      </c>
      <c r="K43" s="69">
        <v>0</v>
      </c>
      <c r="L43" s="77">
        <v>2</v>
      </c>
      <c r="M43" s="77">
        <v>2</v>
      </c>
      <c r="N43" s="69">
        <v>0</v>
      </c>
      <c r="O43" s="69">
        <v>0</v>
      </c>
      <c r="P43" s="69">
        <v>0</v>
      </c>
      <c r="Q43" s="77">
        <v>1</v>
      </c>
      <c r="R43" s="77">
        <v>1</v>
      </c>
      <c r="S43" s="69">
        <v>0</v>
      </c>
      <c r="T43" s="77">
        <v>2</v>
      </c>
      <c r="U43" s="69">
        <v>0</v>
      </c>
      <c r="V43" s="69">
        <v>0</v>
      </c>
      <c r="W43" s="69">
        <v>0</v>
      </c>
      <c r="X43" s="69">
        <v>0</v>
      </c>
      <c r="Y43" s="77">
        <v>1</v>
      </c>
      <c r="Z43" s="77">
        <v>2</v>
      </c>
      <c r="AA43" s="77">
        <v>1</v>
      </c>
      <c r="AB43" s="69">
        <v>0</v>
      </c>
      <c r="AC43" s="77">
        <v>3</v>
      </c>
      <c r="AD43" s="69">
        <v>0</v>
      </c>
      <c r="AE43" s="77">
        <v>1</v>
      </c>
      <c r="AF43" s="69">
        <v>0</v>
      </c>
      <c r="AG43">
        <f t="shared" si="6"/>
        <v>27</v>
      </c>
      <c r="AH43">
        <f t="shared" si="7"/>
        <v>1</v>
      </c>
      <c r="AJ43">
        <v>14</v>
      </c>
      <c r="AK43" s="91">
        <f t="shared" si="8"/>
        <v>1</v>
      </c>
    </row>
    <row r="44" spans="1:37" ht="14.25">
      <c r="A44">
        <v>5</v>
      </c>
      <c r="B44" s="54" t="s">
        <v>13</v>
      </c>
      <c r="C44" s="80">
        <v>2</v>
      </c>
      <c r="D44" s="77">
        <v>4</v>
      </c>
      <c r="E44" s="77">
        <v>4</v>
      </c>
      <c r="F44" s="77">
        <v>2</v>
      </c>
      <c r="G44" s="77">
        <v>4</v>
      </c>
      <c r="H44" s="77">
        <v>10</v>
      </c>
      <c r="I44" s="77">
        <v>7</v>
      </c>
      <c r="J44" s="77">
        <v>6</v>
      </c>
      <c r="K44" s="77">
        <v>2</v>
      </c>
      <c r="L44" s="77">
        <v>1</v>
      </c>
      <c r="M44" s="77">
        <v>4</v>
      </c>
      <c r="N44" s="77">
        <v>2</v>
      </c>
      <c r="O44" s="77">
        <v>1</v>
      </c>
      <c r="P44" s="77">
        <v>1</v>
      </c>
      <c r="Q44" s="77">
        <v>6</v>
      </c>
      <c r="R44" s="77">
        <v>5</v>
      </c>
      <c r="S44" s="77">
        <v>5</v>
      </c>
      <c r="T44" s="77">
        <v>7</v>
      </c>
      <c r="U44" s="77">
        <v>5</v>
      </c>
      <c r="V44" s="77">
        <v>7</v>
      </c>
      <c r="W44" s="77">
        <v>5</v>
      </c>
      <c r="X44" s="77">
        <v>3</v>
      </c>
      <c r="Y44" s="77">
        <v>4</v>
      </c>
      <c r="Z44" s="77">
        <v>1</v>
      </c>
      <c r="AA44" s="77">
        <v>4</v>
      </c>
      <c r="AB44" s="77">
        <v>1</v>
      </c>
      <c r="AC44" s="77">
        <v>1</v>
      </c>
      <c r="AD44" s="77">
        <v>4</v>
      </c>
      <c r="AE44" s="77">
        <v>5</v>
      </c>
      <c r="AF44" s="77">
        <v>5</v>
      </c>
      <c r="AG44">
        <f t="shared" si="6"/>
        <v>118</v>
      </c>
      <c r="AH44">
        <f t="shared" si="7"/>
        <v>16</v>
      </c>
      <c r="AJ44">
        <v>0</v>
      </c>
      <c r="AK44" s="91">
        <f t="shared" si="8"/>
        <v>16</v>
      </c>
    </row>
    <row r="45" spans="1:37" ht="14.25">
      <c r="A45">
        <v>6</v>
      </c>
      <c r="B45" s="54" t="s">
        <v>76</v>
      </c>
      <c r="C45" s="80">
        <v>1</v>
      </c>
      <c r="D45" s="77">
        <v>1</v>
      </c>
      <c r="E45" s="77">
        <v>4</v>
      </c>
      <c r="F45" s="69">
        <v>0</v>
      </c>
      <c r="G45" s="77">
        <v>1</v>
      </c>
      <c r="H45" s="69">
        <v>0</v>
      </c>
      <c r="I45" s="69">
        <v>0</v>
      </c>
      <c r="J45" s="77">
        <v>2</v>
      </c>
      <c r="K45" s="77">
        <v>2</v>
      </c>
      <c r="L45" s="69">
        <v>0</v>
      </c>
      <c r="M45" s="69">
        <v>0</v>
      </c>
      <c r="N45" s="77">
        <v>2</v>
      </c>
      <c r="O45" s="77">
        <v>1</v>
      </c>
      <c r="P45" s="69">
        <v>0</v>
      </c>
      <c r="Q45" s="77">
        <v>1</v>
      </c>
      <c r="R45" s="69">
        <v>0</v>
      </c>
      <c r="S45" s="77">
        <v>1</v>
      </c>
      <c r="T45" s="77">
        <v>1</v>
      </c>
      <c r="U45" s="77">
        <v>1</v>
      </c>
      <c r="V45" s="77">
        <v>1</v>
      </c>
      <c r="W45" s="69">
        <v>0</v>
      </c>
      <c r="X45" s="77">
        <v>1</v>
      </c>
      <c r="Y45" s="77">
        <v>5</v>
      </c>
      <c r="Z45" s="77">
        <v>2</v>
      </c>
      <c r="AA45" s="77">
        <v>1</v>
      </c>
      <c r="AB45" s="77">
        <v>1</v>
      </c>
      <c r="AC45" s="69">
        <v>0</v>
      </c>
      <c r="AD45" s="77">
        <v>1</v>
      </c>
      <c r="AE45" s="92">
        <v>3</v>
      </c>
      <c r="AF45" s="69">
        <v>0</v>
      </c>
      <c r="AG45">
        <f t="shared" si="6"/>
        <v>33</v>
      </c>
      <c r="AH45">
        <f t="shared" si="7"/>
        <v>3</v>
      </c>
      <c r="AJ45">
        <v>10</v>
      </c>
      <c r="AK45" s="91">
        <f t="shared" si="8"/>
        <v>4</v>
      </c>
    </row>
    <row r="46" spans="1:37" ht="14.25">
      <c r="A46">
        <v>7</v>
      </c>
      <c r="B46" s="54" t="s">
        <v>80</v>
      </c>
      <c r="C46" s="80">
        <v>1</v>
      </c>
      <c r="D46" s="77">
        <v>1</v>
      </c>
      <c r="E46" s="77">
        <v>1</v>
      </c>
      <c r="F46" s="77">
        <v>3</v>
      </c>
      <c r="G46" s="77">
        <v>1</v>
      </c>
      <c r="H46" s="77">
        <v>1</v>
      </c>
      <c r="I46" s="69">
        <v>0</v>
      </c>
      <c r="J46" s="77">
        <v>1</v>
      </c>
      <c r="K46" s="77">
        <v>1</v>
      </c>
      <c r="L46" s="77">
        <v>1</v>
      </c>
      <c r="M46" s="77">
        <v>3</v>
      </c>
      <c r="N46" s="69">
        <v>0</v>
      </c>
      <c r="O46" s="69">
        <v>0</v>
      </c>
      <c r="P46" s="77">
        <v>1</v>
      </c>
      <c r="Q46" s="77">
        <v>2</v>
      </c>
      <c r="R46" s="77">
        <v>1</v>
      </c>
      <c r="S46" s="77">
        <v>2</v>
      </c>
      <c r="T46" s="77">
        <v>2</v>
      </c>
      <c r="U46" s="77">
        <v>1</v>
      </c>
      <c r="V46" s="77">
        <v>1</v>
      </c>
      <c r="W46" s="77">
        <v>1</v>
      </c>
      <c r="X46" s="69">
        <v>0</v>
      </c>
      <c r="Y46" s="77">
        <v>1</v>
      </c>
      <c r="Z46" s="69">
        <v>0</v>
      </c>
      <c r="AA46" s="77">
        <v>1</v>
      </c>
      <c r="AB46" s="77">
        <v>1</v>
      </c>
      <c r="AC46" s="77">
        <v>1</v>
      </c>
      <c r="AD46" s="77">
        <v>1</v>
      </c>
      <c r="AE46" s="77">
        <v>2</v>
      </c>
      <c r="AF46" s="77">
        <v>5</v>
      </c>
      <c r="AG46">
        <f t="shared" si="6"/>
        <v>37</v>
      </c>
      <c r="AH46">
        <f t="shared" si="7"/>
        <v>4</v>
      </c>
      <c r="AJ46">
        <v>5</v>
      </c>
      <c r="AK46" s="91">
        <f t="shared" si="8"/>
        <v>10</v>
      </c>
    </row>
    <row r="47" spans="1:37" ht="14.25">
      <c r="A47">
        <v>8</v>
      </c>
      <c r="B47" s="54" t="s">
        <v>17</v>
      </c>
      <c r="C47" s="80">
        <v>1</v>
      </c>
      <c r="D47" s="77">
        <v>4</v>
      </c>
      <c r="E47" s="77">
        <v>1</v>
      </c>
      <c r="F47" s="77">
        <v>4</v>
      </c>
      <c r="G47" s="77">
        <v>5</v>
      </c>
      <c r="H47" s="77">
        <v>4</v>
      </c>
      <c r="I47" s="77">
        <v>1</v>
      </c>
      <c r="J47" s="77">
        <v>1</v>
      </c>
      <c r="K47" s="69">
        <v>0</v>
      </c>
      <c r="L47" s="77">
        <v>2</v>
      </c>
      <c r="M47" s="69">
        <v>0</v>
      </c>
      <c r="N47" s="77">
        <v>3</v>
      </c>
      <c r="O47" s="77">
        <v>1</v>
      </c>
      <c r="P47" s="69">
        <v>0</v>
      </c>
      <c r="Q47" s="77">
        <v>4</v>
      </c>
      <c r="R47" s="77">
        <v>5</v>
      </c>
      <c r="S47" s="77">
        <v>4</v>
      </c>
      <c r="T47" s="77">
        <v>4</v>
      </c>
      <c r="U47" s="77">
        <v>2</v>
      </c>
      <c r="V47" s="77">
        <v>3</v>
      </c>
      <c r="W47" s="77">
        <v>5</v>
      </c>
      <c r="X47" s="77">
        <v>3</v>
      </c>
      <c r="Y47" s="77">
        <v>6</v>
      </c>
      <c r="Z47" s="69">
        <v>0</v>
      </c>
      <c r="AA47" s="77">
        <v>5</v>
      </c>
      <c r="AB47" s="77">
        <v>4</v>
      </c>
      <c r="AC47" s="69">
        <v>0</v>
      </c>
      <c r="AD47" s="77">
        <v>3</v>
      </c>
      <c r="AE47" s="77">
        <v>5</v>
      </c>
      <c r="AF47" s="69">
        <v>0</v>
      </c>
      <c r="AG47">
        <f t="shared" si="6"/>
        <v>80</v>
      </c>
      <c r="AH47">
        <f t="shared" si="7"/>
        <v>11</v>
      </c>
      <c r="AJ47">
        <v>6</v>
      </c>
      <c r="AK47" s="91">
        <f t="shared" si="8"/>
        <v>7</v>
      </c>
    </row>
    <row r="48" spans="1:37" ht="14.25">
      <c r="A48">
        <v>9</v>
      </c>
      <c r="B48" s="54" t="s">
        <v>70</v>
      </c>
      <c r="C48" s="80">
        <v>1</v>
      </c>
      <c r="D48" s="77">
        <v>4</v>
      </c>
      <c r="E48" s="77">
        <v>2</v>
      </c>
      <c r="F48" s="77">
        <v>1</v>
      </c>
      <c r="G48" s="77">
        <v>1</v>
      </c>
      <c r="H48" s="69">
        <v>0</v>
      </c>
      <c r="I48" s="77">
        <v>2</v>
      </c>
      <c r="J48" s="77">
        <v>3</v>
      </c>
      <c r="K48" s="77">
        <v>2</v>
      </c>
      <c r="L48" s="77">
        <v>1</v>
      </c>
      <c r="M48" s="77">
        <v>4</v>
      </c>
      <c r="N48" s="77">
        <v>2</v>
      </c>
      <c r="O48" s="77">
        <v>2</v>
      </c>
      <c r="P48" s="77">
        <v>1</v>
      </c>
      <c r="Q48" s="77">
        <v>1</v>
      </c>
      <c r="R48" s="69">
        <v>0</v>
      </c>
      <c r="S48" s="77">
        <v>1</v>
      </c>
      <c r="T48" s="77">
        <v>2</v>
      </c>
      <c r="U48" s="69">
        <v>0</v>
      </c>
      <c r="V48" s="77">
        <v>2</v>
      </c>
      <c r="W48" s="77">
        <v>1</v>
      </c>
      <c r="X48" s="77">
        <v>2</v>
      </c>
      <c r="Y48" s="77">
        <v>1</v>
      </c>
      <c r="Z48" s="77">
        <v>3</v>
      </c>
      <c r="AA48" s="77">
        <v>1</v>
      </c>
      <c r="AB48" s="77">
        <v>1</v>
      </c>
      <c r="AC48" s="77">
        <v>5</v>
      </c>
      <c r="AD48" s="77">
        <v>5</v>
      </c>
      <c r="AE48" s="77">
        <v>4</v>
      </c>
      <c r="AF48" s="77">
        <v>2</v>
      </c>
      <c r="AG48">
        <f t="shared" si="6"/>
        <v>57</v>
      </c>
      <c r="AH48">
        <f t="shared" si="7"/>
        <v>9</v>
      </c>
      <c r="AJ48">
        <v>3</v>
      </c>
      <c r="AK48" s="91">
        <f t="shared" si="8"/>
        <v>14</v>
      </c>
    </row>
    <row r="49" spans="1:37" ht="14.25">
      <c r="A49">
        <v>10</v>
      </c>
      <c r="B49" s="54" t="s">
        <v>81</v>
      </c>
      <c r="C49" s="80">
        <v>3</v>
      </c>
      <c r="D49" s="77">
        <v>5</v>
      </c>
      <c r="E49" s="77">
        <v>1</v>
      </c>
      <c r="F49" s="69">
        <v>0</v>
      </c>
      <c r="G49" s="77">
        <v>1</v>
      </c>
      <c r="H49" s="77">
        <v>3</v>
      </c>
      <c r="I49" s="77">
        <v>7</v>
      </c>
      <c r="J49" s="77">
        <v>4</v>
      </c>
      <c r="K49" s="77">
        <v>6</v>
      </c>
      <c r="L49" s="77">
        <v>2</v>
      </c>
      <c r="M49" s="77">
        <v>5</v>
      </c>
      <c r="N49" s="77">
        <v>3</v>
      </c>
      <c r="O49" s="77">
        <v>2</v>
      </c>
      <c r="P49" s="77">
        <v>2</v>
      </c>
      <c r="Q49" s="77">
        <v>1</v>
      </c>
      <c r="R49" s="77">
        <v>2</v>
      </c>
      <c r="S49" s="77">
        <v>2</v>
      </c>
      <c r="T49" s="69">
        <v>0</v>
      </c>
      <c r="U49" s="77">
        <v>4</v>
      </c>
      <c r="V49" s="69">
        <v>0</v>
      </c>
      <c r="W49" s="77">
        <v>3</v>
      </c>
      <c r="X49" s="77">
        <v>4</v>
      </c>
      <c r="Y49" s="69">
        <v>0</v>
      </c>
      <c r="Z49" s="77">
        <v>2</v>
      </c>
      <c r="AA49" s="77">
        <v>2</v>
      </c>
      <c r="AB49" s="77">
        <v>3</v>
      </c>
      <c r="AC49" s="77">
        <v>1</v>
      </c>
      <c r="AD49" s="77">
        <v>1</v>
      </c>
      <c r="AE49" s="69">
        <v>0</v>
      </c>
      <c r="AF49" s="77">
        <v>1</v>
      </c>
      <c r="AG49">
        <f t="shared" si="6"/>
        <v>70</v>
      </c>
      <c r="AH49">
        <f t="shared" si="7"/>
        <v>10</v>
      </c>
      <c r="AJ49">
        <v>5</v>
      </c>
      <c r="AK49" s="91">
        <f t="shared" si="8"/>
        <v>10</v>
      </c>
    </row>
    <row r="50" spans="1:37" ht="14.25">
      <c r="A50">
        <v>11</v>
      </c>
      <c r="B50" s="54" t="s">
        <v>14</v>
      </c>
      <c r="C50" s="80">
        <v>2</v>
      </c>
      <c r="D50" s="77">
        <v>2</v>
      </c>
      <c r="E50" s="77">
        <v>1</v>
      </c>
      <c r="F50" s="77">
        <v>3</v>
      </c>
      <c r="G50" s="77">
        <v>3</v>
      </c>
      <c r="H50" s="77">
        <v>7</v>
      </c>
      <c r="I50" s="77">
        <v>2</v>
      </c>
      <c r="J50" s="77">
        <v>2</v>
      </c>
      <c r="K50" s="77">
        <v>2</v>
      </c>
      <c r="L50" s="77">
        <v>1</v>
      </c>
      <c r="M50" s="77">
        <v>2</v>
      </c>
      <c r="N50" s="77">
        <v>4</v>
      </c>
      <c r="O50" s="77">
        <v>2</v>
      </c>
      <c r="P50" s="77">
        <v>3</v>
      </c>
      <c r="Q50" s="77">
        <v>1</v>
      </c>
      <c r="R50" s="77">
        <v>3</v>
      </c>
      <c r="S50" s="77">
        <v>6</v>
      </c>
      <c r="T50" s="77">
        <v>2</v>
      </c>
      <c r="U50" s="77">
        <v>4</v>
      </c>
      <c r="V50" s="77">
        <v>1</v>
      </c>
      <c r="W50" s="69">
        <v>0</v>
      </c>
      <c r="X50" s="69">
        <v>0</v>
      </c>
      <c r="Y50" s="77">
        <v>8</v>
      </c>
      <c r="Z50" s="69">
        <v>0</v>
      </c>
      <c r="AA50" s="77">
        <v>6</v>
      </c>
      <c r="AB50" s="77">
        <v>2</v>
      </c>
      <c r="AC50" s="77">
        <v>6</v>
      </c>
      <c r="AD50" s="69">
        <v>0</v>
      </c>
      <c r="AE50" s="77">
        <v>1</v>
      </c>
      <c r="AF50" s="77">
        <v>4</v>
      </c>
      <c r="AG50">
        <f t="shared" si="6"/>
        <v>80</v>
      </c>
      <c r="AH50">
        <f t="shared" si="7"/>
        <v>11</v>
      </c>
      <c r="AJ50">
        <v>4</v>
      </c>
      <c r="AK50" s="91">
        <f t="shared" si="8"/>
        <v>13</v>
      </c>
    </row>
    <row r="51" spans="1:37" ht="14.25">
      <c r="A51">
        <v>12</v>
      </c>
      <c r="B51" s="54" t="s">
        <v>11</v>
      </c>
      <c r="C51" s="80">
        <v>2</v>
      </c>
      <c r="D51" s="69">
        <v>0</v>
      </c>
      <c r="E51" s="69">
        <v>0</v>
      </c>
      <c r="F51" s="69">
        <v>0</v>
      </c>
      <c r="G51" s="77">
        <v>4</v>
      </c>
      <c r="H51" s="77">
        <v>3</v>
      </c>
      <c r="I51" s="77">
        <v>1</v>
      </c>
      <c r="J51" s="77">
        <v>1</v>
      </c>
      <c r="K51" s="69">
        <v>0</v>
      </c>
      <c r="L51" s="69">
        <v>0</v>
      </c>
      <c r="M51" s="77">
        <v>1</v>
      </c>
      <c r="N51" s="77">
        <v>1</v>
      </c>
      <c r="O51" s="77">
        <v>3</v>
      </c>
      <c r="P51" s="77">
        <v>4</v>
      </c>
      <c r="Q51" s="69">
        <v>0</v>
      </c>
      <c r="R51" s="77">
        <v>1</v>
      </c>
      <c r="S51" s="77">
        <v>1</v>
      </c>
      <c r="T51" s="77">
        <v>1</v>
      </c>
      <c r="U51" s="77">
        <v>1</v>
      </c>
      <c r="V51" s="77">
        <v>1</v>
      </c>
      <c r="W51" s="77">
        <v>3</v>
      </c>
      <c r="X51" s="77">
        <v>1</v>
      </c>
      <c r="Y51" s="77">
        <v>1</v>
      </c>
      <c r="Z51" s="77">
        <v>2</v>
      </c>
      <c r="AA51" s="77">
        <v>2</v>
      </c>
      <c r="AB51" s="69">
        <v>0</v>
      </c>
      <c r="AC51" s="77">
        <v>1</v>
      </c>
      <c r="AD51" s="77">
        <v>3</v>
      </c>
      <c r="AE51" s="69">
        <v>0</v>
      </c>
      <c r="AF51" s="77">
        <v>2</v>
      </c>
      <c r="AG51">
        <f t="shared" si="6"/>
        <v>40</v>
      </c>
      <c r="AH51">
        <f t="shared" si="7"/>
        <v>6</v>
      </c>
      <c r="AJ51">
        <v>8</v>
      </c>
      <c r="AK51" s="91">
        <f t="shared" si="8"/>
        <v>6</v>
      </c>
    </row>
    <row r="52" spans="1:37" ht="14.25">
      <c r="A52">
        <v>13</v>
      </c>
      <c r="B52" s="54" t="s">
        <v>19</v>
      </c>
      <c r="C52" s="80">
        <v>4</v>
      </c>
      <c r="D52" s="69">
        <v>0</v>
      </c>
      <c r="E52" s="77">
        <v>5</v>
      </c>
      <c r="F52" s="77">
        <v>5</v>
      </c>
      <c r="G52" s="77">
        <v>1</v>
      </c>
      <c r="H52" s="69">
        <v>0</v>
      </c>
      <c r="I52" s="77">
        <v>7</v>
      </c>
      <c r="J52" s="69">
        <v>0</v>
      </c>
      <c r="K52" s="69">
        <v>0</v>
      </c>
      <c r="L52" s="77">
        <v>2</v>
      </c>
      <c r="M52" s="77">
        <v>2</v>
      </c>
      <c r="N52" s="77">
        <v>1</v>
      </c>
      <c r="O52" s="69">
        <v>0</v>
      </c>
      <c r="P52" s="77">
        <v>2</v>
      </c>
      <c r="Q52" s="69">
        <v>0</v>
      </c>
      <c r="R52" s="69">
        <v>0</v>
      </c>
      <c r="S52" s="77">
        <v>5</v>
      </c>
      <c r="T52" s="77">
        <v>1</v>
      </c>
      <c r="U52" s="77">
        <v>5</v>
      </c>
      <c r="V52" s="77">
        <v>5</v>
      </c>
      <c r="W52" s="69">
        <v>0</v>
      </c>
      <c r="X52" s="77">
        <v>1</v>
      </c>
      <c r="Y52" s="77">
        <v>1</v>
      </c>
      <c r="Z52" s="77">
        <v>2</v>
      </c>
      <c r="AA52" s="69">
        <v>0</v>
      </c>
      <c r="AB52" s="77">
        <v>1</v>
      </c>
      <c r="AC52" s="77">
        <v>1</v>
      </c>
      <c r="AD52" s="77">
        <v>4</v>
      </c>
      <c r="AE52" s="77">
        <v>1</v>
      </c>
      <c r="AF52" s="69">
        <v>0</v>
      </c>
      <c r="AG52">
        <f t="shared" si="6"/>
        <v>56</v>
      </c>
      <c r="AH52">
        <f t="shared" si="7"/>
        <v>8</v>
      </c>
      <c r="AJ52">
        <v>10</v>
      </c>
      <c r="AK52" s="91">
        <f t="shared" si="8"/>
        <v>4</v>
      </c>
    </row>
    <row r="53" spans="1:37" ht="14.25">
      <c r="A53">
        <v>14</v>
      </c>
      <c r="B53" s="54" t="s">
        <v>12</v>
      </c>
      <c r="C53" s="80">
        <v>3</v>
      </c>
      <c r="D53" s="77">
        <v>1</v>
      </c>
      <c r="E53" s="77">
        <v>1</v>
      </c>
      <c r="F53" s="77">
        <v>1</v>
      </c>
      <c r="G53" s="77">
        <v>2</v>
      </c>
      <c r="H53" s="77">
        <v>1</v>
      </c>
      <c r="I53" s="77">
        <v>4</v>
      </c>
      <c r="J53" s="77">
        <v>1</v>
      </c>
      <c r="K53" s="69">
        <v>0</v>
      </c>
      <c r="L53" s="77">
        <v>1</v>
      </c>
      <c r="M53" s="77">
        <v>2</v>
      </c>
      <c r="N53" s="77">
        <v>1</v>
      </c>
      <c r="O53" s="77">
        <v>2</v>
      </c>
      <c r="P53" s="77">
        <v>1</v>
      </c>
      <c r="Q53" s="77">
        <v>2</v>
      </c>
      <c r="R53" s="77">
        <v>1</v>
      </c>
      <c r="S53" s="77">
        <v>3</v>
      </c>
      <c r="T53" s="77">
        <v>1</v>
      </c>
      <c r="U53" s="77">
        <v>1</v>
      </c>
      <c r="V53" s="77">
        <v>1</v>
      </c>
      <c r="W53" s="69">
        <v>0</v>
      </c>
      <c r="X53" s="69">
        <v>0</v>
      </c>
      <c r="Y53" s="77">
        <v>1</v>
      </c>
      <c r="Z53" s="69">
        <v>0</v>
      </c>
      <c r="AA53" s="77">
        <v>2</v>
      </c>
      <c r="AB53" s="69">
        <v>0</v>
      </c>
      <c r="AC53" s="69">
        <v>0</v>
      </c>
      <c r="AD53" s="77">
        <v>1</v>
      </c>
      <c r="AE53" s="77">
        <v>4</v>
      </c>
      <c r="AF53" s="77">
        <v>2</v>
      </c>
      <c r="AG53">
        <f t="shared" si="6"/>
        <v>40</v>
      </c>
      <c r="AH53">
        <f t="shared" si="7"/>
        <v>6</v>
      </c>
      <c r="AJ53">
        <v>6</v>
      </c>
      <c r="AK53" s="91">
        <f t="shared" si="8"/>
        <v>7</v>
      </c>
    </row>
    <row r="54" spans="1:37" ht="14.25">
      <c r="A54">
        <v>15</v>
      </c>
      <c r="B54" s="54" t="s">
        <v>82</v>
      </c>
      <c r="C54" s="80">
        <v>5</v>
      </c>
      <c r="D54" s="77">
        <v>4</v>
      </c>
      <c r="E54" s="77">
        <v>2</v>
      </c>
      <c r="F54" s="77">
        <v>1</v>
      </c>
      <c r="G54" s="77">
        <v>3</v>
      </c>
      <c r="H54" s="77">
        <v>4</v>
      </c>
      <c r="I54" s="77">
        <v>3</v>
      </c>
      <c r="J54" s="77">
        <v>4</v>
      </c>
      <c r="K54" s="77">
        <v>9</v>
      </c>
      <c r="L54" s="77">
        <v>7</v>
      </c>
      <c r="M54" s="77">
        <v>3</v>
      </c>
      <c r="N54" s="77">
        <v>1</v>
      </c>
      <c r="O54" s="77">
        <v>3</v>
      </c>
      <c r="P54" s="77">
        <v>2</v>
      </c>
      <c r="Q54" s="77">
        <v>5</v>
      </c>
      <c r="R54" s="77">
        <v>1</v>
      </c>
      <c r="S54" s="77">
        <v>6</v>
      </c>
      <c r="T54" s="77">
        <v>1</v>
      </c>
      <c r="U54" s="77">
        <v>2</v>
      </c>
      <c r="V54" s="77">
        <v>6</v>
      </c>
      <c r="W54" s="77">
        <v>2</v>
      </c>
      <c r="X54" s="77">
        <v>8</v>
      </c>
      <c r="Y54" s="77">
        <v>1</v>
      </c>
      <c r="Z54" s="77">
        <v>9</v>
      </c>
      <c r="AA54" s="77">
        <v>5</v>
      </c>
      <c r="AB54" s="77">
        <v>1</v>
      </c>
      <c r="AC54" s="77">
        <v>2</v>
      </c>
      <c r="AD54" s="77">
        <v>5</v>
      </c>
      <c r="AE54" s="69">
        <v>0</v>
      </c>
      <c r="AF54" s="77">
        <v>6</v>
      </c>
      <c r="AG54">
        <f t="shared" si="6"/>
        <v>111</v>
      </c>
      <c r="AH54">
        <f t="shared" si="7"/>
        <v>15</v>
      </c>
      <c r="AJ54">
        <v>1</v>
      </c>
      <c r="AK54" s="91">
        <f t="shared" si="8"/>
        <v>15</v>
      </c>
    </row>
    <row r="55" spans="1:37" ht="15" thickBot="1">
      <c r="A55">
        <v>16</v>
      </c>
      <c r="B55" s="90" t="s">
        <v>75</v>
      </c>
      <c r="C55" s="80">
        <v>4</v>
      </c>
      <c r="D55" s="69">
        <v>0</v>
      </c>
      <c r="E55" s="69">
        <v>0</v>
      </c>
      <c r="F55" s="77">
        <v>1</v>
      </c>
      <c r="G55" s="77">
        <v>1</v>
      </c>
      <c r="H55" s="77">
        <v>1</v>
      </c>
      <c r="I55" s="77">
        <v>1</v>
      </c>
      <c r="J55" s="147">
        <v>0</v>
      </c>
      <c r="K55" s="69">
        <v>0</v>
      </c>
      <c r="L55" s="77">
        <v>2</v>
      </c>
      <c r="M55" s="77">
        <v>1</v>
      </c>
      <c r="N55" s="77">
        <v>2</v>
      </c>
      <c r="O55" s="77">
        <v>2</v>
      </c>
      <c r="P55" s="77">
        <v>1</v>
      </c>
      <c r="Q55" s="77">
        <v>1</v>
      </c>
      <c r="R55" s="77">
        <v>3</v>
      </c>
      <c r="S55" s="77">
        <v>3</v>
      </c>
      <c r="T55" s="69">
        <v>0</v>
      </c>
      <c r="U55" s="77">
        <v>2</v>
      </c>
      <c r="V55" s="69">
        <v>0</v>
      </c>
      <c r="W55" s="69">
        <v>0</v>
      </c>
      <c r="X55" s="69">
        <v>0</v>
      </c>
      <c r="Y55" s="77">
        <v>2</v>
      </c>
      <c r="Z55" s="77">
        <v>1</v>
      </c>
      <c r="AA55" s="77">
        <v>2</v>
      </c>
      <c r="AB55" s="69">
        <v>0</v>
      </c>
      <c r="AC55" s="69">
        <v>0</v>
      </c>
      <c r="AD55" s="69">
        <v>0</v>
      </c>
      <c r="AE55" s="69">
        <v>0</v>
      </c>
      <c r="AF55" s="77">
        <v>2</v>
      </c>
      <c r="AG55">
        <f t="shared" si="6"/>
        <v>32</v>
      </c>
      <c r="AH55">
        <f t="shared" si="7"/>
        <v>2</v>
      </c>
      <c r="AJ55">
        <v>12</v>
      </c>
      <c r="AK55" s="104">
        <f t="shared" si="8"/>
        <v>2</v>
      </c>
    </row>
    <row r="56" spans="2:33" ht="13.5" thickBot="1">
      <c r="B56" s="105" t="s">
        <v>44</v>
      </c>
      <c r="C56">
        <f aca="true" t="shared" si="9" ref="C56:AF56">SUM(C40:C55)</f>
        <v>33</v>
      </c>
      <c r="D56">
        <f t="shared" si="9"/>
        <v>33</v>
      </c>
      <c r="E56">
        <f t="shared" si="9"/>
        <v>24</v>
      </c>
      <c r="F56">
        <f t="shared" si="9"/>
        <v>31</v>
      </c>
      <c r="G56">
        <f t="shared" si="9"/>
        <v>39</v>
      </c>
      <c r="H56">
        <f t="shared" si="9"/>
        <v>43</v>
      </c>
      <c r="I56">
        <f t="shared" si="9"/>
        <v>38</v>
      </c>
      <c r="J56">
        <f t="shared" si="9"/>
        <v>39</v>
      </c>
      <c r="K56">
        <f t="shared" si="9"/>
        <v>31</v>
      </c>
      <c r="L56">
        <f t="shared" si="9"/>
        <v>35</v>
      </c>
      <c r="M56">
        <f t="shared" si="9"/>
        <v>34</v>
      </c>
      <c r="N56">
        <f t="shared" si="9"/>
        <v>22</v>
      </c>
      <c r="O56">
        <f t="shared" si="9"/>
        <v>22</v>
      </c>
      <c r="P56">
        <f t="shared" si="9"/>
        <v>27</v>
      </c>
      <c r="Q56">
        <f t="shared" si="9"/>
        <v>38</v>
      </c>
      <c r="R56">
        <f t="shared" si="9"/>
        <v>31</v>
      </c>
      <c r="S56">
        <f t="shared" si="9"/>
        <v>47</v>
      </c>
      <c r="T56">
        <f t="shared" si="9"/>
        <v>34</v>
      </c>
      <c r="U56">
        <f t="shared" si="9"/>
        <v>35</v>
      </c>
      <c r="V56">
        <f t="shared" si="9"/>
        <v>32</v>
      </c>
      <c r="W56">
        <f t="shared" si="9"/>
        <v>29</v>
      </c>
      <c r="X56">
        <f t="shared" si="9"/>
        <v>29</v>
      </c>
      <c r="Y56">
        <f t="shared" si="9"/>
        <v>41</v>
      </c>
      <c r="Z56">
        <f t="shared" si="9"/>
        <v>34</v>
      </c>
      <c r="AA56">
        <f t="shared" si="9"/>
        <v>38</v>
      </c>
      <c r="AB56">
        <f t="shared" si="9"/>
        <v>22</v>
      </c>
      <c r="AC56">
        <f t="shared" si="9"/>
        <v>26</v>
      </c>
      <c r="AD56">
        <f t="shared" si="9"/>
        <v>32</v>
      </c>
      <c r="AE56">
        <f t="shared" si="9"/>
        <v>33</v>
      </c>
      <c r="AF56">
        <f t="shared" si="9"/>
        <v>36</v>
      </c>
      <c r="AG56">
        <f t="shared" si="6"/>
        <v>988</v>
      </c>
    </row>
    <row r="57" spans="2:32" ht="13.5" thickBot="1">
      <c r="B57" s="105"/>
      <c r="C57" s="59">
        <v>1</v>
      </c>
      <c r="D57" s="60">
        <v>2</v>
      </c>
      <c r="E57" s="60">
        <v>3</v>
      </c>
      <c r="F57" s="60">
        <v>4</v>
      </c>
      <c r="G57" s="60">
        <v>5</v>
      </c>
      <c r="H57" s="60">
        <v>6</v>
      </c>
      <c r="I57" s="60">
        <v>7</v>
      </c>
      <c r="J57" s="60">
        <v>8</v>
      </c>
      <c r="K57" s="60">
        <v>9</v>
      </c>
      <c r="L57" s="60">
        <v>10</v>
      </c>
      <c r="M57" s="60">
        <v>11</v>
      </c>
      <c r="N57" s="60">
        <v>12</v>
      </c>
      <c r="O57" s="60">
        <v>13</v>
      </c>
      <c r="P57" s="60">
        <v>14</v>
      </c>
      <c r="Q57" s="60">
        <v>15</v>
      </c>
      <c r="R57" s="60">
        <v>16</v>
      </c>
      <c r="S57" s="60">
        <v>17</v>
      </c>
      <c r="T57" s="60">
        <v>18</v>
      </c>
      <c r="U57" s="60">
        <v>19</v>
      </c>
      <c r="V57" s="60">
        <v>20</v>
      </c>
      <c r="W57" s="60">
        <v>21</v>
      </c>
      <c r="X57" s="60">
        <v>22</v>
      </c>
      <c r="Y57" s="60">
        <v>23</v>
      </c>
      <c r="Z57" s="60">
        <v>24</v>
      </c>
      <c r="AA57" s="60">
        <v>25</v>
      </c>
      <c r="AB57" s="60">
        <v>26</v>
      </c>
      <c r="AC57" s="60">
        <v>27</v>
      </c>
      <c r="AD57" s="60">
        <v>28</v>
      </c>
      <c r="AE57" s="60">
        <v>29</v>
      </c>
      <c r="AF57" s="60">
        <v>30</v>
      </c>
    </row>
    <row r="58" spans="1:34" ht="15" thickBot="1">
      <c r="A58">
        <v>1</v>
      </c>
      <c r="B58" s="106" t="s">
        <v>77</v>
      </c>
      <c r="C58" s="78">
        <f aca="true" t="shared" si="10" ref="C58:I58">C22-C40</f>
        <v>4</v>
      </c>
      <c r="D58" s="107">
        <f t="shared" si="10"/>
        <v>-5</v>
      </c>
      <c r="E58" s="78">
        <f t="shared" si="10"/>
        <v>1</v>
      </c>
      <c r="F58" s="78">
        <f t="shared" si="10"/>
        <v>-2</v>
      </c>
      <c r="G58" s="107">
        <f t="shared" si="10"/>
        <v>-5</v>
      </c>
      <c r="H58" s="78">
        <f t="shared" si="10"/>
        <v>-2</v>
      </c>
      <c r="I58" s="78">
        <f t="shared" si="10"/>
        <v>-1</v>
      </c>
      <c r="J58" s="107">
        <f aca="true" t="shared" si="11" ref="J58:O58">J22-J40</f>
        <v>-6</v>
      </c>
      <c r="K58" s="78">
        <f t="shared" si="11"/>
        <v>-3</v>
      </c>
      <c r="L58" s="107">
        <f t="shared" si="11"/>
        <v>-5</v>
      </c>
      <c r="M58" s="78">
        <f t="shared" si="11"/>
        <v>-2</v>
      </c>
      <c r="N58" s="78">
        <f t="shared" si="11"/>
        <v>4</v>
      </c>
      <c r="O58" s="78">
        <f t="shared" si="11"/>
        <v>0</v>
      </c>
      <c r="P58" s="78">
        <f aca="true" t="shared" si="12" ref="P58:R64">P22-P40</f>
        <v>-2</v>
      </c>
      <c r="Q58" s="78">
        <f t="shared" si="12"/>
        <v>-4</v>
      </c>
      <c r="R58" s="108">
        <f t="shared" si="12"/>
        <v>6</v>
      </c>
      <c r="S58" s="78">
        <f aca="true" t="shared" si="13" ref="R58:S64">S22-S40</f>
        <v>0</v>
      </c>
      <c r="T58" s="78">
        <f aca="true" t="shared" si="14" ref="T58:U64">T22-T40</f>
        <v>-3</v>
      </c>
      <c r="U58" s="78">
        <f t="shared" si="14"/>
        <v>-1</v>
      </c>
      <c r="V58" s="78">
        <f aca="true" t="shared" si="15" ref="V58:W73">V22-V40</f>
        <v>-1</v>
      </c>
      <c r="W58" s="78">
        <f t="shared" si="15"/>
        <v>-2</v>
      </c>
      <c r="X58" s="78">
        <f aca="true" t="shared" si="16" ref="X58:AA73">X22-X40</f>
        <v>-1</v>
      </c>
      <c r="Y58" s="78">
        <f t="shared" si="16"/>
        <v>-2</v>
      </c>
      <c r="Z58" s="78">
        <f>Z22-Z40</f>
        <v>-2</v>
      </c>
      <c r="AA58" s="78">
        <f>AA22-AA40</f>
        <v>1</v>
      </c>
      <c r="AB58" s="78">
        <f aca="true" t="shared" si="17" ref="AB58:AD59">AB22-AB40</f>
        <v>2</v>
      </c>
      <c r="AC58" s="108">
        <f t="shared" si="17"/>
        <v>6</v>
      </c>
      <c r="AD58" s="78">
        <f t="shared" si="17"/>
        <v>4</v>
      </c>
      <c r="AE58" s="78">
        <f>AE22-AE40</f>
        <v>-2</v>
      </c>
      <c r="AF58" s="78">
        <f>AF22-AF40</f>
        <v>-2</v>
      </c>
      <c r="AG58">
        <v>2</v>
      </c>
      <c r="AH58">
        <f aca="true" t="shared" si="18" ref="AH58:AH73">RANK(AG58,AG$58:AG$73,0)</f>
        <v>6</v>
      </c>
    </row>
    <row r="59" spans="1:34" ht="15" thickBot="1">
      <c r="A59">
        <v>2</v>
      </c>
      <c r="B59" s="54" t="s">
        <v>78</v>
      </c>
      <c r="C59" s="78">
        <f aca="true" t="shared" si="19" ref="C59:D72">C23-C41</f>
        <v>4</v>
      </c>
      <c r="D59" s="78">
        <f t="shared" si="19"/>
        <v>-2</v>
      </c>
      <c r="E59" s="78">
        <f aca="true" t="shared" si="20" ref="E59:F73">E23-E41</f>
        <v>4</v>
      </c>
      <c r="F59" s="78">
        <f t="shared" si="20"/>
        <v>-2</v>
      </c>
      <c r="G59" s="108">
        <f aca="true" t="shared" si="21" ref="G59:I73">G23-G41</f>
        <v>5</v>
      </c>
      <c r="H59" s="108">
        <f t="shared" si="21"/>
        <v>6</v>
      </c>
      <c r="I59" s="108">
        <f aca="true" t="shared" si="22" ref="I59:J72">I23-I41</f>
        <v>7</v>
      </c>
      <c r="J59" s="78">
        <f t="shared" si="22"/>
        <v>0</v>
      </c>
      <c r="K59" s="78">
        <f aca="true" t="shared" si="23" ref="J59:M73">K23-K41</f>
        <v>3</v>
      </c>
      <c r="L59" s="108">
        <f t="shared" si="23"/>
        <v>7</v>
      </c>
      <c r="M59" s="78">
        <f aca="true" t="shared" si="24" ref="M59:O63">M23-M41</f>
        <v>1</v>
      </c>
      <c r="N59" s="78">
        <f t="shared" si="24"/>
        <v>3</v>
      </c>
      <c r="O59" s="78">
        <f t="shared" si="24"/>
        <v>-1</v>
      </c>
      <c r="P59" s="78">
        <f t="shared" si="12"/>
        <v>0</v>
      </c>
      <c r="Q59" s="78">
        <f t="shared" si="12"/>
        <v>-1</v>
      </c>
      <c r="R59" s="78">
        <f t="shared" si="13"/>
        <v>-1</v>
      </c>
      <c r="S59" s="78">
        <f t="shared" si="13"/>
        <v>-1</v>
      </c>
      <c r="T59" s="78">
        <f t="shared" si="14"/>
        <v>1</v>
      </c>
      <c r="U59" s="78">
        <f t="shared" si="14"/>
        <v>1</v>
      </c>
      <c r="V59" s="78">
        <f t="shared" si="15"/>
        <v>0</v>
      </c>
      <c r="W59" s="78">
        <f t="shared" si="15"/>
        <v>3</v>
      </c>
      <c r="X59" s="78">
        <f t="shared" si="16"/>
        <v>0</v>
      </c>
      <c r="Y59" s="78">
        <f t="shared" si="16"/>
        <v>0</v>
      </c>
      <c r="Z59" s="78">
        <f>Z23-Z41</f>
        <v>2</v>
      </c>
      <c r="AA59" s="108">
        <f>AA23-AA41</f>
        <v>5</v>
      </c>
      <c r="AB59" s="108">
        <f t="shared" si="17"/>
        <v>5</v>
      </c>
      <c r="AC59" s="78">
        <f t="shared" si="17"/>
        <v>-2</v>
      </c>
      <c r="AD59" s="78">
        <f t="shared" si="17"/>
        <v>-2</v>
      </c>
      <c r="AE59" s="78">
        <f>AE23-AE41</f>
        <v>2</v>
      </c>
      <c r="AF59" s="107">
        <f>AF23-AF41</f>
        <v>-5</v>
      </c>
      <c r="AG59">
        <v>6</v>
      </c>
      <c r="AH59">
        <f t="shared" si="18"/>
        <v>2</v>
      </c>
    </row>
    <row r="60" spans="1:34" ht="15" thickBot="1">
      <c r="A60">
        <v>3</v>
      </c>
      <c r="B60" s="54" t="s">
        <v>18</v>
      </c>
      <c r="C60" s="78">
        <f t="shared" si="19"/>
        <v>2</v>
      </c>
      <c r="D60" s="108">
        <f t="shared" si="19"/>
        <v>5</v>
      </c>
      <c r="E60" s="78">
        <f t="shared" si="20"/>
        <v>2</v>
      </c>
      <c r="F60" s="78">
        <f t="shared" si="20"/>
        <v>-2</v>
      </c>
      <c r="G60" s="78">
        <f t="shared" si="21"/>
        <v>-3</v>
      </c>
      <c r="H60" s="78">
        <f t="shared" si="21"/>
        <v>1</v>
      </c>
      <c r="I60" s="78">
        <f t="shared" si="22"/>
        <v>2</v>
      </c>
      <c r="J60" s="78">
        <f>J24-J42</f>
        <v>-3</v>
      </c>
      <c r="K60" s="78">
        <f t="shared" si="23"/>
        <v>-4</v>
      </c>
      <c r="L60" s="107">
        <f t="shared" si="23"/>
        <v>-7</v>
      </c>
      <c r="M60" s="78">
        <f t="shared" si="24"/>
        <v>-1</v>
      </c>
      <c r="N60" s="78">
        <f t="shared" si="24"/>
        <v>1</v>
      </c>
      <c r="O60" s="78">
        <f>O24-O42</f>
        <v>0</v>
      </c>
      <c r="P60" s="78">
        <f t="shared" si="12"/>
        <v>-1</v>
      </c>
      <c r="Q60" s="78">
        <f t="shared" si="12"/>
        <v>0</v>
      </c>
      <c r="R60" s="107">
        <f t="shared" si="12"/>
        <v>-6</v>
      </c>
      <c r="S60" s="78">
        <f t="shared" si="13"/>
        <v>2</v>
      </c>
      <c r="T60" s="78">
        <f t="shared" si="14"/>
        <v>-4</v>
      </c>
      <c r="U60" s="78">
        <f t="shared" si="14"/>
        <v>-1</v>
      </c>
      <c r="V60" s="78">
        <f t="shared" si="15"/>
        <v>-1</v>
      </c>
      <c r="W60" s="78">
        <f t="shared" si="15"/>
        <v>-4</v>
      </c>
      <c r="X60" s="78">
        <f t="shared" si="16"/>
        <v>-3</v>
      </c>
      <c r="Y60" s="78">
        <f t="shared" si="16"/>
        <v>-3</v>
      </c>
      <c r="Z60" s="78">
        <f t="shared" si="16"/>
        <v>-3</v>
      </c>
      <c r="AA60" s="78">
        <f t="shared" si="16"/>
        <v>-3</v>
      </c>
      <c r="AB60" s="107">
        <f aca="true" t="shared" si="25" ref="AA60:AD71">AB24-AB42</f>
        <v>-5</v>
      </c>
      <c r="AC60" s="78">
        <f t="shared" si="25"/>
        <v>-2</v>
      </c>
      <c r="AD60" s="78">
        <f aca="true" t="shared" si="26" ref="AD60:AE73">AD24-AD42</f>
        <v>2</v>
      </c>
      <c r="AE60" s="78">
        <f t="shared" si="26"/>
        <v>-1</v>
      </c>
      <c r="AF60" s="108">
        <f>AF24-AF42</f>
        <v>5</v>
      </c>
      <c r="AG60">
        <v>2</v>
      </c>
      <c r="AH60">
        <f t="shared" si="18"/>
        <v>6</v>
      </c>
    </row>
    <row r="61" spans="1:34" ht="15" thickBot="1">
      <c r="A61">
        <v>4</v>
      </c>
      <c r="B61" s="54" t="s">
        <v>79</v>
      </c>
      <c r="C61" s="78">
        <f t="shared" si="19"/>
        <v>2</v>
      </c>
      <c r="D61" s="78">
        <f t="shared" si="19"/>
        <v>4</v>
      </c>
      <c r="E61" s="78">
        <f t="shared" si="20"/>
        <v>-1</v>
      </c>
      <c r="F61" s="78">
        <f t="shared" si="20"/>
        <v>2</v>
      </c>
      <c r="G61" s="78">
        <f t="shared" si="21"/>
        <v>-1</v>
      </c>
      <c r="H61" s="78">
        <f t="shared" si="21"/>
        <v>2</v>
      </c>
      <c r="I61" s="78">
        <f t="shared" si="22"/>
        <v>2</v>
      </c>
      <c r="J61" s="78">
        <f>J25-J43</f>
        <v>3</v>
      </c>
      <c r="K61" s="108">
        <f t="shared" si="23"/>
        <v>6</v>
      </c>
      <c r="L61" s="78">
        <f t="shared" si="23"/>
        <v>-1</v>
      </c>
      <c r="M61" s="78">
        <f t="shared" si="24"/>
        <v>2</v>
      </c>
      <c r="N61" s="78">
        <f t="shared" si="24"/>
        <v>2</v>
      </c>
      <c r="O61" s="78">
        <f>O25-O43</f>
        <v>2</v>
      </c>
      <c r="P61" s="78">
        <f t="shared" si="12"/>
        <v>4</v>
      </c>
      <c r="Q61" s="78">
        <f t="shared" si="12"/>
        <v>1</v>
      </c>
      <c r="R61" s="78">
        <f t="shared" si="13"/>
        <v>4</v>
      </c>
      <c r="S61" s="108">
        <f t="shared" si="13"/>
        <v>6</v>
      </c>
      <c r="T61" s="108">
        <f t="shared" si="14"/>
        <v>5</v>
      </c>
      <c r="U61" s="108">
        <f t="shared" si="14"/>
        <v>5</v>
      </c>
      <c r="V61" s="78">
        <f t="shared" si="15"/>
        <v>1</v>
      </c>
      <c r="W61" s="78">
        <f t="shared" si="15"/>
        <v>2</v>
      </c>
      <c r="X61" s="78">
        <f t="shared" si="16"/>
        <v>3</v>
      </c>
      <c r="Y61" s="78">
        <f t="shared" si="16"/>
        <v>0</v>
      </c>
      <c r="Z61" s="78">
        <f aca="true" t="shared" si="27" ref="Z61:AA72">Z25-Z43</f>
        <v>0</v>
      </c>
      <c r="AA61" s="78">
        <f t="shared" si="27"/>
        <v>0</v>
      </c>
      <c r="AB61" s="78">
        <f t="shared" si="25"/>
        <v>1</v>
      </c>
      <c r="AC61" s="78">
        <f t="shared" si="25"/>
        <v>-3</v>
      </c>
      <c r="AD61" s="78">
        <f t="shared" si="26"/>
        <v>0</v>
      </c>
      <c r="AE61" s="78">
        <f t="shared" si="26"/>
        <v>-1</v>
      </c>
      <c r="AF61" s="108">
        <f>AF25-AF43</f>
        <v>5</v>
      </c>
      <c r="AG61">
        <v>5</v>
      </c>
      <c r="AH61">
        <f t="shared" si="18"/>
        <v>3</v>
      </c>
    </row>
    <row r="62" spans="1:34" ht="15" thickBot="1">
      <c r="A62">
        <v>5</v>
      </c>
      <c r="B62" s="54" t="s">
        <v>13</v>
      </c>
      <c r="C62" s="78">
        <f t="shared" si="19"/>
        <v>1</v>
      </c>
      <c r="D62" s="78">
        <f t="shared" si="19"/>
        <v>-3</v>
      </c>
      <c r="E62" s="78">
        <f t="shared" si="20"/>
        <v>-2</v>
      </c>
      <c r="F62" s="78">
        <f t="shared" si="20"/>
        <v>-2</v>
      </c>
      <c r="G62" s="78">
        <f t="shared" si="21"/>
        <v>-3</v>
      </c>
      <c r="H62" s="107">
        <f t="shared" si="21"/>
        <v>-7</v>
      </c>
      <c r="I62" s="107">
        <f t="shared" si="22"/>
        <v>-7</v>
      </c>
      <c r="J62" s="107">
        <f>J26-J44</f>
        <v>-5</v>
      </c>
      <c r="K62" s="78">
        <f t="shared" si="23"/>
        <v>-2</v>
      </c>
      <c r="L62" s="78">
        <f t="shared" si="23"/>
        <v>0</v>
      </c>
      <c r="M62" s="78">
        <f t="shared" si="24"/>
        <v>-4</v>
      </c>
      <c r="N62" s="78">
        <f t="shared" si="24"/>
        <v>-1</v>
      </c>
      <c r="O62" s="78">
        <f>O26-O44</f>
        <v>0</v>
      </c>
      <c r="P62" s="78">
        <f t="shared" si="12"/>
        <v>1</v>
      </c>
      <c r="Q62" s="78">
        <f t="shared" si="12"/>
        <v>0</v>
      </c>
      <c r="R62" s="78">
        <f t="shared" si="13"/>
        <v>-4</v>
      </c>
      <c r="S62" s="78">
        <f t="shared" si="13"/>
        <v>-4</v>
      </c>
      <c r="T62" s="107">
        <f t="shared" si="14"/>
        <v>-5</v>
      </c>
      <c r="U62" s="78">
        <f t="shared" si="14"/>
        <v>-3</v>
      </c>
      <c r="V62" s="107">
        <f t="shared" si="15"/>
        <v>-6</v>
      </c>
      <c r="W62" s="78">
        <f t="shared" si="15"/>
        <v>-3</v>
      </c>
      <c r="X62" s="78">
        <f t="shared" si="16"/>
        <v>-3</v>
      </c>
      <c r="Y62" s="78">
        <f t="shared" si="16"/>
        <v>-4</v>
      </c>
      <c r="Z62" s="78">
        <f t="shared" si="27"/>
        <v>-1</v>
      </c>
      <c r="AA62" s="78">
        <f t="shared" si="27"/>
        <v>2</v>
      </c>
      <c r="AB62" s="78">
        <f t="shared" si="25"/>
        <v>0</v>
      </c>
      <c r="AC62" s="78">
        <f t="shared" si="25"/>
        <v>0</v>
      </c>
      <c r="AD62" s="78">
        <f t="shared" si="26"/>
        <v>-4</v>
      </c>
      <c r="AE62" s="107">
        <f t="shared" si="26"/>
        <v>-5</v>
      </c>
      <c r="AF62" s="107">
        <f>AF26-AF44</f>
        <v>-5</v>
      </c>
      <c r="AG62">
        <v>0</v>
      </c>
      <c r="AH62">
        <f t="shared" si="18"/>
        <v>16</v>
      </c>
    </row>
    <row r="63" spans="1:34" ht="15" thickBot="1">
      <c r="A63">
        <v>6</v>
      </c>
      <c r="B63" s="54" t="s">
        <v>76</v>
      </c>
      <c r="C63" s="78">
        <f t="shared" si="19"/>
        <v>1</v>
      </c>
      <c r="D63" s="78">
        <f t="shared" si="19"/>
        <v>3</v>
      </c>
      <c r="E63" s="78">
        <f t="shared" si="20"/>
        <v>-4</v>
      </c>
      <c r="F63" s="78">
        <f t="shared" si="20"/>
        <v>2</v>
      </c>
      <c r="G63" s="78">
        <f t="shared" si="21"/>
        <v>1</v>
      </c>
      <c r="H63" s="78">
        <f t="shared" si="21"/>
        <v>3</v>
      </c>
      <c r="I63" s="78">
        <f t="shared" si="22"/>
        <v>1</v>
      </c>
      <c r="J63" s="78">
        <f t="shared" si="22"/>
        <v>-1</v>
      </c>
      <c r="K63" s="78">
        <f t="shared" si="23"/>
        <v>0</v>
      </c>
      <c r="L63" s="78">
        <f t="shared" si="23"/>
        <v>1</v>
      </c>
      <c r="M63" s="78">
        <f t="shared" si="24"/>
        <v>4</v>
      </c>
      <c r="N63" s="78">
        <f t="shared" si="24"/>
        <v>-2</v>
      </c>
      <c r="O63" s="78">
        <f>O27-O45</f>
        <v>-1</v>
      </c>
      <c r="P63" s="78">
        <f t="shared" si="12"/>
        <v>1</v>
      </c>
      <c r="Q63" s="78">
        <f t="shared" si="12"/>
        <v>4</v>
      </c>
      <c r="R63" s="78">
        <f t="shared" si="13"/>
        <v>1</v>
      </c>
      <c r="S63" s="78">
        <f t="shared" si="13"/>
        <v>1</v>
      </c>
      <c r="T63" s="78">
        <f t="shared" si="14"/>
        <v>4</v>
      </c>
      <c r="U63" s="78">
        <f t="shared" si="14"/>
        <v>0</v>
      </c>
      <c r="V63" s="78">
        <f t="shared" si="15"/>
        <v>-1</v>
      </c>
      <c r="W63" s="108">
        <f t="shared" si="15"/>
        <v>5</v>
      </c>
      <c r="X63" s="78">
        <f t="shared" si="16"/>
        <v>-1</v>
      </c>
      <c r="Y63" s="78">
        <f t="shared" si="16"/>
        <v>-4</v>
      </c>
      <c r="Z63" s="78">
        <f t="shared" si="27"/>
        <v>-2</v>
      </c>
      <c r="AA63" s="78">
        <f t="shared" si="27"/>
        <v>0</v>
      </c>
      <c r="AB63" s="78">
        <f t="shared" si="25"/>
        <v>0</v>
      </c>
      <c r="AC63" s="78">
        <f t="shared" si="25"/>
        <v>3</v>
      </c>
      <c r="AD63" s="78">
        <f t="shared" si="26"/>
        <v>3</v>
      </c>
      <c r="AE63" s="78">
        <f t="shared" si="26"/>
        <v>-3</v>
      </c>
      <c r="AF63" s="78">
        <f>AF27-AF45</f>
        <v>2</v>
      </c>
      <c r="AG63">
        <v>1</v>
      </c>
      <c r="AH63">
        <f t="shared" si="18"/>
        <v>11</v>
      </c>
    </row>
    <row r="64" spans="1:34" ht="15" thickBot="1">
      <c r="A64">
        <v>7</v>
      </c>
      <c r="B64" s="54" t="s">
        <v>80</v>
      </c>
      <c r="C64" s="78">
        <f t="shared" si="19"/>
        <v>1</v>
      </c>
      <c r="D64" s="78">
        <f t="shared" si="19"/>
        <v>3</v>
      </c>
      <c r="E64" s="78">
        <f t="shared" si="20"/>
        <v>4</v>
      </c>
      <c r="F64" s="78">
        <f t="shared" si="20"/>
        <v>2</v>
      </c>
      <c r="G64" s="78">
        <f t="shared" si="21"/>
        <v>2</v>
      </c>
      <c r="H64" s="78">
        <f t="shared" si="21"/>
        <v>-1</v>
      </c>
      <c r="I64" s="108">
        <f t="shared" si="22"/>
        <v>7</v>
      </c>
      <c r="J64" s="78">
        <f t="shared" si="22"/>
        <v>1</v>
      </c>
      <c r="K64" s="78">
        <f t="shared" si="23"/>
        <v>1</v>
      </c>
      <c r="L64" s="78">
        <f t="shared" si="23"/>
        <v>1</v>
      </c>
      <c r="M64" s="78">
        <f t="shared" si="23"/>
        <v>-2</v>
      </c>
      <c r="N64" s="78">
        <f>N28-N46</f>
        <v>1</v>
      </c>
      <c r="O64" s="78">
        <f>O28-O46</f>
        <v>1</v>
      </c>
      <c r="P64" s="78">
        <f t="shared" si="12"/>
        <v>0</v>
      </c>
      <c r="Q64" s="78">
        <f t="shared" si="12"/>
        <v>2</v>
      </c>
      <c r="R64" s="78">
        <f t="shared" si="13"/>
        <v>4</v>
      </c>
      <c r="S64" s="78">
        <f t="shared" si="13"/>
        <v>3</v>
      </c>
      <c r="T64" s="78">
        <f t="shared" si="14"/>
        <v>3</v>
      </c>
      <c r="U64" s="78">
        <f t="shared" si="14"/>
        <v>1</v>
      </c>
      <c r="V64" s="78">
        <f t="shared" si="15"/>
        <v>1</v>
      </c>
      <c r="W64" s="78">
        <f t="shared" si="15"/>
        <v>2</v>
      </c>
      <c r="X64" s="78">
        <f t="shared" si="16"/>
        <v>1</v>
      </c>
      <c r="Y64" s="108">
        <f t="shared" si="16"/>
        <v>7</v>
      </c>
      <c r="Z64" s="78">
        <f t="shared" si="27"/>
        <v>3</v>
      </c>
      <c r="AA64" s="78">
        <f t="shared" si="25"/>
        <v>0</v>
      </c>
      <c r="AB64" s="78">
        <f t="shared" si="25"/>
        <v>-1</v>
      </c>
      <c r="AC64" s="78">
        <f t="shared" si="25"/>
        <v>0</v>
      </c>
      <c r="AD64" s="78">
        <f t="shared" si="26"/>
        <v>2</v>
      </c>
      <c r="AE64" s="78">
        <f t="shared" si="26"/>
        <v>2</v>
      </c>
      <c r="AF64" s="107">
        <f>AF28-AF46</f>
        <v>-5</v>
      </c>
      <c r="AG64">
        <v>2</v>
      </c>
      <c r="AH64">
        <f t="shared" si="18"/>
        <v>6</v>
      </c>
    </row>
    <row r="65" spans="1:34" ht="15" thickBot="1">
      <c r="A65">
        <v>8</v>
      </c>
      <c r="B65" s="54" t="s">
        <v>17</v>
      </c>
      <c r="C65" s="78">
        <f t="shared" si="19"/>
        <v>0</v>
      </c>
      <c r="D65" s="78">
        <f t="shared" si="19"/>
        <v>-4</v>
      </c>
      <c r="E65" s="78">
        <f t="shared" si="20"/>
        <v>-1</v>
      </c>
      <c r="F65" s="78">
        <f t="shared" si="20"/>
        <v>-4</v>
      </c>
      <c r="G65" s="107">
        <f t="shared" si="21"/>
        <v>-5</v>
      </c>
      <c r="H65" s="78">
        <f t="shared" si="21"/>
        <v>-3</v>
      </c>
      <c r="I65" s="78">
        <f t="shared" si="22"/>
        <v>-1</v>
      </c>
      <c r="J65" s="78">
        <f>J29-J47</f>
        <v>1</v>
      </c>
      <c r="K65" s="78">
        <f t="shared" si="23"/>
        <v>2</v>
      </c>
      <c r="L65" s="78">
        <f t="shared" si="23"/>
        <v>0</v>
      </c>
      <c r="M65" s="78">
        <f aca="true" t="shared" si="28" ref="M65:N73">M29-M47</f>
        <v>2</v>
      </c>
      <c r="N65" s="78">
        <f t="shared" si="28"/>
        <v>-2</v>
      </c>
      <c r="O65" s="78">
        <f aca="true" t="shared" si="29" ref="O65:P73">O29-O47</f>
        <v>0</v>
      </c>
      <c r="P65" s="78">
        <f t="shared" si="29"/>
        <v>2</v>
      </c>
      <c r="Q65" s="78">
        <f aca="true" t="shared" si="30" ref="Q65:R73">Q29-Q47</f>
        <v>-2</v>
      </c>
      <c r="R65" s="78">
        <f t="shared" si="30"/>
        <v>-4</v>
      </c>
      <c r="S65" s="78">
        <f aca="true" t="shared" si="31" ref="S65:T73">S29-S47</f>
        <v>-1</v>
      </c>
      <c r="T65" s="78">
        <f t="shared" si="31"/>
        <v>-3</v>
      </c>
      <c r="U65" s="78">
        <f aca="true" t="shared" si="32" ref="U65:U73">U29-U47</f>
        <v>-1</v>
      </c>
      <c r="V65" s="78">
        <f t="shared" si="15"/>
        <v>-2</v>
      </c>
      <c r="W65" s="107">
        <f t="shared" si="15"/>
        <v>-5</v>
      </c>
      <c r="X65" s="78">
        <f t="shared" si="16"/>
        <v>-3</v>
      </c>
      <c r="Y65" s="107">
        <f t="shared" si="16"/>
        <v>-5</v>
      </c>
      <c r="Z65" s="78">
        <f t="shared" si="27"/>
        <v>1</v>
      </c>
      <c r="AA65" s="107">
        <f t="shared" si="27"/>
        <v>-5</v>
      </c>
      <c r="AB65" s="78">
        <f t="shared" si="25"/>
        <v>-2</v>
      </c>
      <c r="AC65" s="78">
        <f t="shared" si="25"/>
        <v>2</v>
      </c>
      <c r="AD65" s="78">
        <f t="shared" si="26"/>
        <v>-2</v>
      </c>
      <c r="AE65" s="107">
        <f t="shared" si="26"/>
        <v>-5</v>
      </c>
      <c r="AF65" s="108">
        <f>AF29-AF47</f>
        <v>5</v>
      </c>
      <c r="AG65">
        <v>1</v>
      </c>
      <c r="AH65">
        <f t="shared" si="18"/>
        <v>11</v>
      </c>
    </row>
    <row r="66" spans="1:34" ht="15" thickBot="1">
      <c r="A66">
        <v>9</v>
      </c>
      <c r="B66" s="54" t="s">
        <v>70</v>
      </c>
      <c r="C66" s="78">
        <f t="shared" si="19"/>
        <v>0</v>
      </c>
      <c r="D66" s="78">
        <f t="shared" si="19"/>
        <v>-2</v>
      </c>
      <c r="E66" s="78">
        <f t="shared" si="20"/>
        <v>2</v>
      </c>
      <c r="F66" s="78">
        <f t="shared" si="20"/>
        <v>4</v>
      </c>
      <c r="G66" s="108">
        <f t="shared" si="21"/>
        <v>5</v>
      </c>
      <c r="H66" s="78">
        <f t="shared" si="21"/>
        <v>4</v>
      </c>
      <c r="I66" s="78">
        <f t="shared" si="22"/>
        <v>-2</v>
      </c>
      <c r="J66" s="78">
        <f>J30-J48</f>
        <v>1</v>
      </c>
      <c r="K66" s="78">
        <f t="shared" si="23"/>
        <v>-1</v>
      </c>
      <c r="L66" s="78">
        <f t="shared" si="23"/>
        <v>-1</v>
      </c>
      <c r="M66" s="78">
        <f t="shared" si="28"/>
        <v>-2</v>
      </c>
      <c r="N66" s="78">
        <f t="shared" si="28"/>
        <v>0</v>
      </c>
      <c r="O66" s="78">
        <f t="shared" si="29"/>
        <v>1</v>
      </c>
      <c r="P66" s="78">
        <f t="shared" si="29"/>
        <v>0</v>
      </c>
      <c r="Q66" s="78">
        <f t="shared" si="30"/>
        <v>1</v>
      </c>
      <c r="R66" s="78">
        <f t="shared" si="30"/>
        <v>3</v>
      </c>
      <c r="S66" s="78">
        <f t="shared" si="31"/>
        <v>4</v>
      </c>
      <c r="T66" s="78">
        <f t="shared" si="31"/>
        <v>-1</v>
      </c>
      <c r="U66" s="78">
        <f t="shared" si="32"/>
        <v>1</v>
      </c>
      <c r="V66" s="78">
        <f t="shared" si="15"/>
        <v>4</v>
      </c>
      <c r="W66" s="78">
        <f t="shared" si="15"/>
        <v>4</v>
      </c>
      <c r="X66" s="78">
        <f t="shared" si="16"/>
        <v>2</v>
      </c>
      <c r="Y66" s="108">
        <f t="shared" si="16"/>
        <v>5</v>
      </c>
      <c r="Z66" s="78">
        <f t="shared" si="27"/>
        <v>-3</v>
      </c>
      <c r="AA66" s="78">
        <f t="shared" si="27"/>
        <v>0</v>
      </c>
      <c r="AB66" s="78">
        <f t="shared" si="25"/>
        <v>-1</v>
      </c>
      <c r="AC66" s="107">
        <f t="shared" si="25"/>
        <v>-5</v>
      </c>
      <c r="AD66" s="78">
        <f t="shared" si="26"/>
        <v>-2</v>
      </c>
      <c r="AE66" s="78">
        <f t="shared" si="26"/>
        <v>-2</v>
      </c>
      <c r="AF66" s="78">
        <f>AF30-AF48</f>
        <v>0</v>
      </c>
      <c r="AG66">
        <v>2</v>
      </c>
      <c r="AH66">
        <f t="shared" si="18"/>
        <v>6</v>
      </c>
    </row>
    <row r="67" spans="1:34" ht="15" thickBot="1">
      <c r="A67">
        <v>10</v>
      </c>
      <c r="B67" s="54" t="s">
        <v>81</v>
      </c>
      <c r="C67" s="78">
        <f t="shared" si="19"/>
        <v>-1</v>
      </c>
      <c r="D67" s="107">
        <f t="shared" si="19"/>
        <v>-5</v>
      </c>
      <c r="E67" s="78">
        <f t="shared" si="20"/>
        <v>-1</v>
      </c>
      <c r="F67" s="78">
        <f t="shared" si="20"/>
        <v>1</v>
      </c>
      <c r="G67" s="78">
        <f t="shared" si="21"/>
        <v>3</v>
      </c>
      <c r="H67" s="78">
        <f t="shared" si="21"/>
        <v>-3</v>
      </c>
      <c r="I67" s="107">
        <f t="shared" si="22"/>
        <v>-7</v>
      </c>
      <c r="J67" s="78">
        <f>J31-J49</f>
        <v>-1</v>
      </c>
      <c r="K67" s="107">
        <f t="shared" si="23"/>
        <v>-6</v>
      </c>
      <c r="L67" s="78">
        <f t="shared" si="23"/>
        <v>0</v>
      </c>
      <c r="M67" s="78">
        <f t="shared" si="28"/>
        <v>-4</v>
      </c>
      <c r="N67" s="78">
        <f t="shared" si="28"/>
        <v>-3</v>
      </c>
      <c r="O67" s="78">
        <f t="shared" si="29"/>
        <v>0</v>
      </c>
      <c r="P67" s="78">
        <f t="shared" si="29"/>
        <v>-2</v>
      </c>
      <c r="Q67" s="78">
        <f t="shared" si="30"/>
        <v>0</v>
      </c>
      <c r="R67" s="78">
        <f t="shared" si="30"/>
        <v>-2</v>
      </c>
      <c r="S67" s="78">
        <f t="shared" si="31"/>
        <v>0</v>
      </c>
      <c r="T67" s="78">
        <f t="shared" si="31"/>
        <v>1</v>
      </c>
      <c r="U67" s="78">
        <f t="shared" si="32"/>
        <v>1</v>
      </c>
      <c r="V67" s="78">
        <f t="shared" si="15"/>
        <v>1</v>
      </c>
      <c r="W67" s="78">
        <f t="shared" si="15"/>
        <v>-2</v>
      </c>
      <c r="X67" s="78">
        <f t="shared" si="16"/>
        <v>-2</v>
      </c>
      <c r="Y67" s="78">
        <f t="shared" si="16"/>
        <v>4</v>
      </c>
      <c r="Z67" s="78">
        <f t="shared" si="27"/>
        <v>0</v>
      </c>
      <c r="AA67" s="78">
        <f t="shared" si="27"/>
        <v>0</v>
      </c>
      <c r="AB67" s="78">
        <f t="shared" si="25"/>
        <v>-3</v>
      </c>
      <c r="AC67" s="78">
        <f t="shared" si="25"/>
        <v>2</v>
      </c>
      <c r="AD67" s="78">
        <f t="shared" si="25"/>
        <v>0</v>
      </c>
      <c r="AE67" s="108">
        <f t="shared" si="26"/>
        <v>5</v>
      </c>
      <c r="AF67" s="78">
        <f>AF31-AF49</f>
        <v>3</v>
      </c>
      <c r="AG67">
        <v>1</v>
      </c>
      <c r="AH67">
        <f t="shared" si="18"/>
        <v>11</v>
      </c>
    </row>
    <row r="68" spans="1:34" ht="15" thickBot="1">
      <c r="A68">
        <v>11</v>
      </c>
      <c r="B68" s="54" t="s">
        <v>14</v>
      </c>
      <c r="C68" s="78">
        <f t="shared" si="19"/>
        <v>-1</v>
      </c>
      <c r="D68" s="78">
        <f t="shared" si="19"/>
        <v>2</v>
      </c>
      <c r="E68" s="78">
        <f t="shared" si="20"/>
        <v>1</v>
      </c>
      <c r="F68" s="78">
        <f t="shared" si="20"/>
        <v>-2</v>
      </c>
      <c r="G68" s="78">
        <f t="shared" si="21"/>
        <v>1</v>
      </c>
      <c r="H68" s="107">
        <f t="shared" si="21"/>
        <v>-6</v>
      </c>
      <c r="I68" s="78">
        <f t="shared" si="22"/>
        <v>2</v>
      </c>
      <c r="J68" s="78">
        <f>J32-J50</f>
        <v>-1</v>
      </c>
      <c r="K68" s="78">
        <f t="shared" si="23"/>
        <v>0</v>
      </c>
      <c r="L68" s="78">
        <f t="shared" si="23"/>
        <v>0</v>
      </c>
      <c r="M68" s="78">
        <f t="shared" si="28"/>
        <v>0</v>
      </c>
      <c r="N68" s="78">
        <f t="shared" si="28"/>
        <v>-4</v>
      </c>
      <c r="O68" s="78">
        <f t="shared" si="29"/>
        <v>1</v>
      </c>
      <c r="P68" s="78">
        <f t="shared" si="29"/>
        <v>1</v>
      </c>
      <c r="Q68" s="78">
        <f t="shared" si="30"/>
        <v>0</v>
      </c>
      <c r="R68" s="78">
        <f t="shared" si="30"/>
        <v>-3</v>
      </c>
      <c r="S68" s="107">
        <f t="shared" si="31"/>
        <v>-6</v>
      </c>
      <c r="T68" s="78">
        <f t="shared" si="31"/>
        <v>-2</v>
      </c>
      <c r="U68" s="78">
        <f t="shared" si="32"/>
        <v>-3</v>
      </c>
      <c r="V68" s="78">
        <f t="shared" si="15"/>
        <v>0</v>
      </c>
      <c r="W68" s="78">
        <f t="shared" si="15"/>
        <v>0</v>
      </c>
      <c r="X68" s="78">
        <f t="shared" si="16"/>
        <v>3</v>
      </c>
      <c r="Y68" s="107">
        <f t="shared" si="16"/>
        <v>-7</v>
      </c>
      <c r="Z68" s="78">
        <f t="shared" si="27"/>
        <v>2</v>
      </c>
      <c r="AA68" s="78">
        <f t="shared" si="27"/>
        <v>-2</v>
      </c>
      <c r="AB68" s="78">
        <f t="shared" si="25"/>
        <v>-1</v>
      </c>
      <c r="AC68" s="107">
        <f t="shared" si="25"/>
        <v>-6</v>
      </c>
      <c r="AD68" s="108">
        <f t="shared" si="26"/>
        <v>5</v>
      </c>
      <c r="AE68" s="78">
        <f t="shared" si="26"/>
        <v>1</v>
      </c>
      <c r="AF68" s="78">
        <f>AF32-AF50</f>
        <v>-3</v>
      </c>
      <c r="AG68">
        <v>1</v>
      </c>
      <c r="AH68">
        <f t="shared" si="18"/>
        <v>11</v>
      </c>
    </row>
    <row r="69" spans="1:34" ht="15" thickBot="1">
      <c r="A69">
        <v>12</v>
      </c>
      <c r="B69" s="54" t="s">
        <v>11</v>
      </c>
      <c r="C69" s="78">
        <f t="shared" si="19"/>
        <v>-1</v>
      </c>
      <c r="D69" s="78">
        <f t="shared" si="19"/>
        <v>2</v>
      </c>
      <c r="E69" s="78">
        <f t="shared" si="20"/>
        <v>1</v>
      </c>
      <c r="F69" s="78">
        <f t="shared" si="20"/>
        <v>4</v>
      </c>
      <c r="G69" s="78">
        <f t="shared" si="21"/>
        <v>-1</v>
      </c>
      <c r="H69" s="108">
        <f t="shared" si="21"/>
        <v>7</v>
      </c>
      <c r="I69" s="108">
        <f t="shared" si="22"/>
        <v>6</v>
      </c>
      <c r="J69" s="108">
        <f>J33-J51</f>
        <v>6</v>
      </c>
      <c r="K69" s="108">
        <f t="shared" si="23"/>
        <v>9</v>
      </c>
      <c r="L69" s="108">
        <f t="shared" si="23"/>
        <v>7</v>
      </c>
      <c r="M69" s="78">
        <f t="shared" si="28"/>
        <v>4</v>
      </c>
      <c r="N69" s="78">
        <f t="shared" si="28"/>
        <v>-1</v>
      </c>
      <c r="O69" s="78">
        <f t="shared" si="29"/>
        <v>-1</v>
      </c>
      <c r="P69" s="78">
        <f t="shared" si="29"/>
        <v>-4</v>
      </c>
      <c r="Q69" s="78">
        <f t="shared" si="30"/>
        <v>1</v>
      </c>
      <c r="R69" s="78">
        <f t="shared" si="30"/>
        <v>1</v>
      </c>
      <c r="S69" s="78">
        <f t="shared" si="31"/>
        <v>2</v>
      </c>
      <c r="T69" s="78">
        <f t="shared" si="31"/>
        <v>3</v>
      </c>
      <c r="U69" s="78">
        <f t="shared" si="32"/>
        <v>3</v>
      </c>
      <c r="V69" s="108">
        <f t="shared" si="15"/>
        <v>6</v>
      </c>
      <c r="W69" s="78">
        <f t="shared" si="15"/>
        <v>-3</v>
      </c>
      <c r="X69" s="78">
        <f t="shared" si="16"/>
        <v>1</v>
      </c>
      <c r="Y69" s="78">
        <f t="shared" si="16"/>
        <v>4</v>
      </c>
      <c r="Z69" s="108">
        <f t="shared" si="27"/>
        <v>7</v>
      </c>
      <c r="AA69" s="78">
        <f t="shared" si="25"/>
        <v>3</v>
      </c>
      <c r="AB69" s="78">
        <f t="shared" si="25"/>
        <v>3</v>
      </c>
      <c r="AC69" s="78">
        <f t="shared" si="25"/>
        <v>0</v>
      </c>
      <c r="AD69" s="78">
        <f t="shared" si="26"/>
        <v>2</v>
      </c>
      <c r="AE69" s="78">
        <f t="shared" si="26"/>
        <v>1</v>
      </c>
      <c r="AF69" s="78">
        <f>AF33-AF51</f>
        <v>0</v>
      </c>
      <c r="AG69">
        <v>7</v>
      </c>
      <c r="AH69">
        <f t="shared" si="18"/>
        <v>1</v>
      </c>
    </row>
    <row r="70" spans="1:34" ht="15" thickBot="1">
      <c r="A70">
        <v>13</v>
      </c>
      <c r="B70" s="54" t="s">
        <v>19</v>
      </c>
      <c r="C70" s="78">
        <f t="shared" si="19"/>
        <v>-2</v>
      </c>
      <c r="D70" s="108">
        <f t="shared" si="19"/>
        <v>5</v>
      </c>
      <c r="E70" s="78">
        <f t="shared" si="20"/>
        <v>-4</v>
      </c>
      <c r="F70" s="78">
        <f t="shared" si="20"/>
        <v>-4</v>
      </c>
      <c r="G70" s="78">
        <f t="shared" si="21"/>
        <v>1</v>
      </c>
      <c r="H70" s="78">
        <f t="shared" si="21"/>
        <v>1</v>
      </c>
      <c r="I70" s="107">
        <f t="shared" si="22"/>
        <v>-6</v>
      </c>
      <c r="J70" s="78">
        <f t="shared" si="23"/>
        <v>0</v>
      </c>
      <c r="K70" s="78">
        <f t="shared" si="23"/>
        <v>0</v>
      </c>
      <c r="L70" s="78">
        <f t="shared" si="23"/>
        <v>0</v>
      </c>
      <c r="M70" s="78">
        <f t="shared" si="28"/>
        <v>0</v>
      </c>
      <c r="N70" s="78">
        <f t="shared" si="28"/>
        <v>1</v>
      </c>
      <c r="O70" s="78">
        <f t="shared" si="29"/>
        <v>1</v>
      </c>
      <c r="P70" s="78">
        <f t="shared" si="29"/>
        <v>2</v>
      </c>
      <c r="Q70" s="108">
        <f t="shared" si="30"/>
        <v>5</v>
      </c>
      <c r="R70" s="78">
        <f t="shared" si="30"/>
        <v>2</v>
      </c>
      <c r="S70" s="78">
        <f t="shared" si="31"/>
        <v>-3</v>
      </c>
      <c r="T70" s="78">
        <f t="shared" si="31"/>
        <v>1</v>
      </c>
      <c r="U70" s="107">
        <f t="shared" si="32"/>
        <v>-5</v>
      </c>
      <c r="V70" s="107">
        <f t="shared" si="15"/>
        <v>-5</v>
      </c>
      <c r="W70" s="78">
        <f t="shared" si="15"/>
        <v>3</v>
      </c>
      <c r="X70" s="78">
        <f t="shared" si="16"/>
        <v>0</v>
      </c>
      <c r="Y70" s="78">
        <f t="shared" si="16"/>
        <v>3</v>
      </c>
      <c r="Z70" s="78">
        <f t="shared" si="27"/>
        <v>-2</v>
      </c>
      <c r="AA70" s="108">
        <f>AA34-AA52</f>
        <v>5</v>
      </c>
      <c r="AB70" s="78">
        <f t="shared" si="25"/>
        <v>1</v>
      </c>
      <c r="AC70" s="78">
        <f t="shared" si="25"/>
        <v>0</v>
      </c>
      <c r="AD70" s="78">
        <f t="shared" si="26"/>
        <v>-3</v>
      </c>
      <c r="AE70" s="78">
        <f t="shared" si="26"/>
        <v>2</v>
      </c>
      <c r="AF70" s="108">
        <f>AF34-AF52</f>
        <v>6</v>
      </c>
      <c r="AG70">
        <v>4</v>
      </c>
      <c r="AH70">
        <f t="shared" si="18"/>
        <v>4</v>
      </c>
    </row>
    <row r="71" spans="1:34" ht="15" thickBot="1">
      <c r="A71">
        <v>14</v>
      </c>
      <c r="B71" s="54" t="s">
        <v>12</v>
      </c>
      <c r="C71" s="78">
        <f t="shared" si="19"/>
        <v>-2</v>
      </c>
      <c r="D71" s="78">
        <f t="shared" si="19"/>
        <v>-1</v>
      </c>
      <c r="E71" s="78">
        <f t="shared" si="20"/>
        <v>-1</v>
      </c>
      <c r="F71" s="78">
        <f t="shared" si="20"/>
        <v>2</v>
      </c>
      <c r="G71" s="78">
        <f t="shared" si="21"/>
        <v>-1</v>
      </c>
      <c r="H71" s="78">
        <f t="shared" si="21"/>
        <v>3</v>
      </c>
      <c r="I71" s="78">
        <f t="shared" si="22"/>
        <v>-2</v>
      </c>
      <c r="J71" s="108">
        <f>J35-J53</f>
        <v>5</v>
      </c>
      <c r="K71" s="78">
        <f t="shared" si="23"/>
        <v>0</v>
      </c>
      <c r="L71" s="108">
        <f t="shared" si="23"/>
        <v>5</v>
      </c>
      <c r="M71" s="78">
        <f t="shared" si="28"/>
        <v>1</v>
      </c>
      <c r="N71" s="78">
        <f t="shared" si="28"/>
        <v>-1</v>
      </c>
      <c r="O71" s="78">
        <f t="shared" si="29"/>
        <v>0</v>
      </c>
      <c r="P71" s="78">
        <f t="shared" si="29"/>
        <v>0</v>
      </c>
      <c r="Q71" s="78">
        <f t="shared" si="30"/>
        <v>-1</v>
      </c>
      <c r="R71" s="78">
        <f t="shared" si="30"/>
        <v>2</v>
      </c>
      <c r="S71" s="78">
        <f t="shared" si="31"/>
        <v>-2</v>
      </c>
      <c r="T71" s="78">
        <f t="shared" si="31"/>
        <v>-1</v>
      </c>
      <c r="U71" s="78">
        <f t="shared" si="32"/>
        <v>0</v>
      </c>
      <c r="V71" s="78">
        <f t="shared" si="15"/>
        <v>2</v>
      </c>
      <c r="W71" s="78">
        <f t="shared" si="15"/>
        <v>0</v>
      </c>
      <c r="X71" s="78">
        <f t="shared" si="16"/>
        <v>3</v>
      </c>
      <c r="Y71" s="78">
        <f t="shared" si="16"/>
        <v>0</v>
      </c>
      <c r="Z71" s="78">
        <f t="shared" si="27"/>
        <v>2</v>
      </c>
      <c r="AA71" s="78">
        <f t="shared" si="27"/>
        <v>-1</v>
      </c>
      <c r="AB71" s="78">
        <f t="shared" si="25"/>
        <v>1</v>
      </c>
      <c r="AC71" s="78">
        <f t="shared" si="25"/>
        <v>2</v>
      </c>
      <c r="AD71" s="78">
        <f t="shared" si="25"/>
        <v>0</v>
      </c>
      <c r="AE71" s="78">
        <f t="shared" si="26"/>
        <v>-2</v>
      </c>
      <c r="AF71" s="78">
        <f>AF35-AF53</f>
        <v>0</v>
      </c>
      <c r="AG71">
        <v>2</v>
      </c>
      <c r="AH71">
        <f t="shared" si="18"/>
        <v>6</v>
      </c>
    </row>
    <row r="72" spans="1:34" ht="15" thickBot="1">
      <c r="A72">
        <v>15</v>
      </c>
      <c r="B72" s="54" t="s">
        <v>82</v>
      </c>
      <c r="C72" s="78">
        <f t="shared" si="19"/>
        <v>-4</v>
      </c>
      <c r="D72" s="78">
        <f t="shared" si="19"/>
        <v>-3</v>
      </c>
      <c r="E72" s="78">
        <f t="shared" si="20"/>
        <v>-2</v>
      </c>
      <c r="F72" s="78">
        <f t="shared" si="20"/>
        <v>-1</v>
      </c>
      <c r="G72" s="78">
        <f t="shared" si="21"/>
        <v>-2</v>
      </c>
      <c r="H72" s="78">
        <f t="shared" si="21"/>
        <v>-4</v>
      </c>
      <c r="I72" s="78">
        <f t="shared" si="22"/>
        <v>-2</v>
      </c>
      <c r="J72" s="78">
        <f>J36-J54</f>
        <v>-4</v>
      </c>
      <c r="K72" s="107">
        <f t="shared" si="23"/>
        <v>-9</v>
      </c>
      <c r="L72" s="107">
        <f t="shared" si="23"/>
        <v>-7</v>
      </c>
      <c r="M72" s="78">
        <f t="shared" si="28"/>
        <v>-1</v>
      </c>
      <c r="N72" s="78">
        <f t="shared" si="28"/>
        <v>2</v>
      </c>
      <c r="O72" s="78">
        <f t="shared" si="29"/>
        <v>-1</v>
      </c>
      <c r="P72" s="78">
        <f t="shared" si="29"/>
        <v>-1</v>
      </c>
      <c r="Q72" s="107">
        <f t="shared" si="30"/>
        <v>-5</v>
      </c>
      <c r="R72" s="78">
        <f t="shared" si="30"/>
        <v>-1</v>
      </c>
      <c r="S72" s="78">
        <f t="shared" si="31"/>
        <v>-2</v>
      </c>
      <c r="T72" s="78">
        <f t="shared" si="31"/>
        <v>-1</v>
      </c>
      <c r="U72" s="78">
        <f t="shared" si="32"/>
        <v>-1</v>
      </c>
      <c r="V72" s="78">
        <f t="shared" si="15"/>
        <v>-4</v>
      </c>
      <c r="W72" s="78">
        <f t="shared" si="15"/>
        <v>-2</v>
      </c>
      <c r="X72" s="107">
        <f t="shared" si="16"/>
        <v>-8</v>
      </c>
      <c r="Y72" s="78">
        <f t="shared" si="16"/>
        <v>2</v>
      </c>
      <c r="Z72" s="107">
        <f t="shared" si="27"/>
        <v>-7</v>
      </c>
      <c r="AA72" s="107">
        <f>AA36-AA54</f>
        <v>-5</v>
      </c>
      <c r="AB72" s="78">
        <f>AB36-AB54</f>
        <v>-1</v>
      </c>
      <c r="AC72" s="78">
        <f>AC36-AC54</f>
        <v>-2</v>
      </c>
      <c r="AD72" s="107">
        <f t="shared" si="26"/>
        <v>-5</v>
      </c>
      <c r="AE72" s="108">
        <f t="shared" si="26"/>
        <v>5</v>
      </c>
      <c r="AF72" s="107">
        <f>AF36-AF54</f>
        <v>-6</v>
      </c>
      <c r="AG72">
        <v>1</v>
      </c>
      <c r="AH72">
        <f t="shared" si="18"/>
        <v>11</v>
      </c>
    </row>
    <row r="73" spans="1:34" ht="15" thickBot="1">
      <c r="A73">
        <v>16</v>
      </c>
      <c r="B73" s="90" t="s">
        <v>75</v>
      </c>
      <c r="C73" s="78">
        <f>C37-C55</f>
        <v>-4</v>
      </c>
      <c r="D73" s="78">
        <f>D37-D55</f>
        <v>1</v>
      </c>
      <c r="E73" s="78">
        <f t="shared" si="20"/>
        <v>1</v>
      </c>
      <c r="F73" s="78">
        <f t="shared" si="20"/>
        <v>2</v>
      </c>
      <c r="G73" s="78">
        <f t="shared" si="21"/>
        <v>3</v>
      </c>
      <c r="H73" s="78">
        <f t="shared" si="21"/>
        <v>-1</v>
      </c>
      <c r="I73" s="78">
        <f t="shared" si="21"/>
        <v>1</v>
      </c>
      <c r="J73" s="78">
        <f>J37-J55</f>
        <v>4</v>
      </c>
      <c r="K73" s="78">
        <f t="shared" si="23"/>
        <v>4</v>
      </c>
      <c r="L73" s="78">
        <f t="shared" si="23"/>
        <v>0</v>
      </c>
      <c r="M73" s="78">
        <f t="shared" si="23"/>
        <v>2</v>
      </c>
      <c r="N73" s="78">
        <f t="shared" si="28"/>
        <v>0</v>
      </c>
      <c r="O73" s="78">
        <f t="shared" si="29"/>
        <v>-2</v>
      </c>
      <c r="P73" s="78">
        <f t="shared" si="29"/>
        <v>-1</v>
      </c>
      <c r="Q73" s="78">
        <f t="shared" si="30"/>
        <v>-1</v>
      </c>
      <c r="R73" s="78">
        <f t="shared" si="30"/>
        <v>-2</v>
      </c>
      <c r="S73" s="78">
        <f t="shared" si="31"/>
        <v>1</v>
      </c>
      <c r="T73" s="78">
        <f t="shared" si="31"/>
        <v>2</v>
      </c>
      <c r="U73" s="78">
        <f t="shared" si="32"/>
        <v>3</v>
      </c>
      <c r="V73" s="108">
        <f t="shared" si="15"/>
        <v>5</v>
      </c>
      <c r="W73" s="78">
        <f t="shared" si="15"/>
        <v>2</v>
      </c>
      <c r="X73" s="108">
        <f t="shared" si="16"/>
        <v>8</v>
      </c>
      <c r="Y73" s="78">
        <f t="shared" si="16"/>
        <v>0</v>
      </c>
      <c r="Z73" s="78">
        <f t="shared" si="16"/>
        <v>3</v>
      </c>
      <c r="AA73" s="78">
        <f t="shared" si="16"/>
        <v>0</v>
      </c>
      <c r="AB73" s="78">
        <f>AB37-AB55</f>
        <v>1</v>
      </c>
      <c r="AC73" s="108">
        <f>AC37-AC55</f>
        <v>5</v>
      </c>
      <c r="AD73" s="78">
        <f t="shared" si="26"/>
        <v>0</v>
      </c>
      <c r="AE73" s="78">
        <f t="shared" si="26"/>
        <v>3</v>
      </c>
      <c r="AF73" s="78">
        <f>AF37-AF55</f>
        <v>0</v>
      </c>
      <c r="AG73">
        <v>3</v>
      </c>
      <c r="AH73">
        <f t="shared" si="18"/>
        <v>5</v>
      </c>
    </row>
    <row r="74" spans="2:33" ht="12.75">
      <c r="B74" s="105" t="s">
        <v>68</v>
      </c>
      <c r="C74">
        <f aca="true" t="shared" si="33" ref="C74:AF74">SUM(C58:C73)</f>
        <v>0</v>
      </c>
      <c r="D74">
        <f t="shared" si="33"/>
        <v>0</v>
      </c>
      <c r="E74">
        <f t="shared" si="33"/>
        <v>0</v>
      </c>
      <c r="F74">
        <f t="shared" si="33"/>
        <v>0</v>
      </c>
      <c r="G74">
        <f t="shared" si="33"/>
        <v>0</v>
      </c>
      <c r="H74">
        <f t="shared" si="33"/>
        <v>0</v>
      </c>
      <c r="I74">
        <f t="shared" si="33"/>
        <v>0</v>
      </c>
      <c r="J74">
        <f t="shared" si="33"/>
        <v>0</v>
      </c>
      <c r="K74">
        <f t="shared" si="33"/>
        <v>0</v>
      </c>
      <c r="L74">
        <f t="shared" si="33"/>
        <v>0</v>
      </c>
      <c r="M74">
        <f t="shared" si="33"/>
        <v>0</v>
      </c>
      <c r="N74">
        <f t="shared" si="33"/>
        <v>0</v>
      </c>
      <c r="O74">
        <f t="shared" si="33"/>
        <v>0</v>
      </c>
      <c r="P74">
        <f t="shared" si="33"/>
        <v>0</v>
      </c>
      <c r="Q74">
        <f t="shared" si="33"/>
        <v>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>
        <f t="shared" si="33"/>
        <v>0</v>
      </c>
      <c r="AA74">
        <f t="shared" si="33"/>
        <v>0</v>
      </c>
      <c r="AB74">
        <f t="shared" si="33"/>
        <v>0</v>
      </c>
      <c r="AC74">
        <f t="shared" si="33"/>
        <v>0</v>
      </c>
      <c r="AD74">
        <f t="shared" si="33"/>
        <v>0</v>
      </c>
      <c r="AE74">
        <f t="shared" si="33"/>
        <v>0</v>
      </c>
      <c r="AF74">
        <f t="shared" si="33"/>
        <v>0</v>
      </c>
      <c r="AG74">
        <f>SUM(C74:AF74)</f>
        <v>0</v>
      </c>
    </row>
    <row r="75" ht="14.25">
      <c r="B75" s="81"/>
    </row>
  </sheetData>
  <sheetProtection password="C66D" sheet="1" objects="1" scenarios="1" autoFilter="0"/>
  <protectedRanges>
    <protectedRange sqref="A4:AF4" name="Диапазон1"/>
  </protectedRanges>
  <autoFilter ref="A4:AH74"/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I582"/>
  <sheetViews>
    <sheetView workbookViewId="0" topLeftCell="A352">
      <selection activeCell="E11" sqref="E11"/>
    </sheetView>
  </sheetViews>
  <sheetFormatPr defaultColWidth="9.00390625" defaultRowHeight="12.75"/>
  <cols>
    <col min="1" max="1" width="21.00390625" style="0" bestFit="1" customWidth="1"/>
    <col min="2" max="2" width="27.375" style="0" bestFit="1" customWidth="1"/>
    <col min="3" max="3" width="4.75390625" style="0" bestFit="1" customWidth="1"/>
    <col min="4" max="4" width="7.25390625" style="0" bestFit="1" customWidth="1"/>
    <col min="5" max="5" width="6.25390625" style="0" bestFit="1" customWidth="1"/>
    <col min="9" max="9" width="10.125" style="0" bestFit="1" customWidth="1"/>
  </cols>
  <sheetData>
    <row r="3" spans="1:3" ht="12.75">
      <c r="A3" s="136" t="s">
        <v>747</v>
      </c>
      <c r="B3" s="144"/>
      <c r="C3" s="137"/>
    </row>
    <row r="4" spans="1:3" ht="12.75">
      <c r="A4" s="136" t="s">
        <v>194</v>
      </c>
      <c r="B4" s="136" t="s">
        <v>136</v>
      </c>
      <c r="C4" s="137" t="s">
        <v>192</v>
      </c>
    </row>
    <row r="5" spans="1:3" ht="12.75">
      <c r="A5" s="138" t="s">
        <v>14</v>
      </c>
      <c r="B5" s="138" t="s">
        <v>95</v>
      </c>
      <c r="C5" s="139">
        <v>1</v>
      </c>
    </row>
    <row r="6" spans="1:3" ht="12.75">
      <c r="A6" s="145"/>
      <c r="B6" s="140" t="s">
        <v>184</v>
      </c>
      <c r="C6" s="141">
        <v>2</v>
      </c>
    </row>
    <row r="7" spans="1:3" ht="12.75">
      <c r="A7" s="145"/>
      <c r="B7" s="140" t="s">
        <v>122</v>
      </c>
      <c r="C7" s="141">
        <v>10</v>
      </c>
    </row>
    <row r="8" spans="1:3" ht="12.75">
      <c r="A8" s="145"/>
      <c r="B8" s="140" t="s">
        <v>121</v>
      </c>
      <c r="C8" s="141">
        <v>11</v>
      </c>
    </row>
    <row r="9" spans="1:3" ht="12.75">
      <c r="A9" s="145"/>
      <c r="B9" s="140" t="s">
        <v>96</v>
      </c>
      <c r="C9" s="141">
        <v>1</v>
      </c>
    </row>
    <row r="10" spans="1:3" ht="12.75">
      <c r="A10" s="145"/>
      <c r="B10" s="140" t="s">
        <v>137</v>
      </c>
      <c r="C10" s="141">
        <v>3</v>
      </c>
    </row>
    <row r="11" spans="1:3" ht="12.75">
      <c r="A11" s="145"/>
      <c r="B11" s="140" t="s">
        <v>227</v>
      </c>
      <c r="C11" s="141">
        <v>7</v>
      </c>
    </row>
    <row r="12" spans="1:3" ht="12.75">
      <c r="A12" s="145"/>
      <c r="B12" s="140" t="s">
        <v>189</v>
      </c>
      <c r="C12" s="141">
        <v>2</v>
      </c>
    </row>
    <row r="13" spans="1:3" ht="12.75">
      <c r="A13" s="145"/>
      <c r="B13" s="140" t="s">
        <v>232</v>
      </c>
      <c r="C13" s="141">
        <v>2</v>
      </c>
    </row>
    <row r="14" spans="1:3" ht="12.75">
      <c r="A14" s="145"/>
      <c r="B14" s="140" t="s">
        <v>120</v>
      </c>
      <c r="C14" s="141">
        <v>7</v>
      </c>
    </row>
    <row r="15" spans="1:3" ht="12.75">
      <c r="A15" s="145"/>
      <c r="B15" s="140" t="s">
        <v>471</v>
      </c>
      <c r="C15" s="141">
        <v>1</v>
      </c>
    </row>
    <row r="16" spans="1:3" ht="12.75">
      <c r="A16" s="138" t="s">
        <v>195</v>
      </c>
      <c r="B16" s="144"/>
      <c r="C16" s="139">
        <v>47</v>
      </c>
    </row>
    <row r="17" spans="1:3" ht="12.75">
      <c r="A17" s="138" t="s">
        <v>82</v>
      </c>
      <c r="B17" s="138" t="s">
        <v>133</v>
      </c>
      <c r="C17" s="139">
        <v>5</v>
      </c>
    </row>
    <row r="18" spans="1:3" ht="12.75">
      <c r="A18" s="145"/>
      <c r="B18" s="140" t="s">
        <v>168</v>
      </c>
      <c r="C18" s="141">
        <v>4</v>
      </c>
    </row>
    <row r="19" spans="1:3" ht="12.75">
      <c r="A19" s="145"/>
      <c r="B19" s="140" t="s">
        <v>134</v>
      </c>
      <c r="C19" s="141">
        <v>1</v>
      </c>
    </row>
    <row r="20" spans="1:3" ht="12.75">
      <c r="A20" s="145"/>
      <c r="B20" s="140" t="s">
        <v>453</v>
      </c>
      <c r="C20" s="141">
        <v>3</v>
      </c>
    </row>
    <row r="21" spans="1:3" ht="12.75">
      <c r="A21" s="145"/>
      <c r="B21" s="140" t="s">
        <v>454</v>
      </c>
      <c r="C21" s="141">
        <v>2</v>
      </c>
    </row>
    <row r="22" spans="1:3" ht="12.75">
      <c r="A22" s="145"/>
      <c r="B22" s="140" t="s">
        <v>594</v>
      </c>
      <c r="C22" s="141">
        <v>1</v>
      </c>
    </row>
    <row r="23" spans="1:3" ht="12.75">
      <c r="A23" s="145"/>
      <c r="B23" s="140" t="s">
        <v>589</v>
      </c>
      <c r="C23" s="141">
        <v>1</v>
      </c>
    </row>
    <row r="24" spans="1:3" ht="12.75">
      <c r="A24" s="145"/>
      <c r="B24" s="140" t="s">
        <v>639</v>
      </c>
      <c r="C24" s="141">
        <v>2</v>
      </c>
    </row>
    <row r="25" spans="1:3" ht="12.75">
      <c r="A25" s="138" t="s">
        <v>196</v>
      </c>
      <c r="B25" s="144"/>
      <c r="C25" s="139">
        <v>19</v>
      </c>
    </row>
    <row r="26" spans="1:3" ht="12.75">
      <c r="A26" s="138" t="s">
        <v>19</v>
      </c>
      <c r="B26" s="138" t="s">
        <v>95</v>
      </c>
      <c r="C26" s="139">
        <v>2</v>
      </c>
    </row>
    <row r="27" spans="1:3" ht="12.75">
      <c r="A27" s="145"/>
      <c r="B27" s="140" t="s">
        <v>130</v>
      </c>
      <c r="C27" s="141">
        <v>5</v>
      </c>
    </row>
    <row r="28" spans="1:3" ht="12.75">
      <c r="A28" s="145"/>
      <c r="B28" s="140" t="s">
        <v>126</v>
      </c>
      <c r="C28" s="141">
        <v>9</v>
      </c>
    </row>
    <row r="29" spans="1:3" ht="12.75">
      <c r="A29" s="145"/>
      <c r="B29" s="140" t="s">
        <v>131</v>
      </c>
      <c r="C29" s="141">
        <v>2</v>
      </c>
    </row>
    <row r="30" spans="1:3" ht="12.75">
      <c r="A30" s="145"/>
      <c r="B30" s="140" t="s">
        <v>128</v>
      </c>
      <c r="C30" s="141">
        <v>9</v>
      </c>
    </row>
    <row r="31" spans="1:3" ht="12.75">
      <c r="A31" s="145"/>
      <c r="B31" s="140" t="s">
        <v>129</v>
      </c>
      <c r="C31" s="141">
        <v>8</v>
      </c>
    </row>
    <row r="32" spans="1:3" ht="12.75">
      <c r="A32" s="145"/>
      <c r="B32" s="140" t="s">
        <v>132</v>
      </c>
      <c r="C32" s="141">
        <v>7</v>
      </c>
    </row>
    <row r="33" spans="1:3" ht="12.75">
      <c r="A33" s="145"/>
      <c r="B33" s="140" t="s">
        <v>127</v>
      </c>
      <c r="C33" s="141">
        <v>5</v>
      </c>
    </row>
    <row r="34" spans="1:3" ht="12.75">
      <c r="A34" s="145"/>
      <c r="B34" s="140" t="s">
        <v>545</v>
      </c>
      <c r="C34" s="141">
        <v>1</v>
      </c>
    </row>
    <row r="35" spans="1:3" ht="12.75">
      <c r="A35" s="145"/>
      <c r="B35" s="140" t="s">
        <v>519</v>
      </c>
      <c r="C35" s="141">
        <v>6</v>
      </c>
    </row>
    <row r="36" spans="1:3" ht="12.75">
      <c r="A36" s="145"/>
      <c r="B36" s="140" t="s">
        <v>528</v>
      </c>
      <c r="C36" s="141">
        <v>1</v>
      </c>
    </row>
    <row r="37" spans="1:3" ht="12.75">
      <c r="A37" s="145"/>
      <c r="B37" s="140" t="s">
        <v>518</v>
      </c>
      <c r="C37" s="141">
        <v>1</v>
      </c>
    </row>
    <row r="38" spans="1:3" ht="12.75">
      <c r="A38" s="145"/>
      <c r="B38" s="140" t="s">
        <v>677</v>
      </c>
      <c r="C38" s="141">
        <v>2</v>
      </c>
    </row>
    <row r="39" spans="1:3" ht="12.75">
      <c r="A39" s="145"/>
      <c r="B39" s="140" t="s">
        <v>678</v>
      </c>
      <c r="C39" s="141">
        <v>2</v>
      </c>
    </row>
    <row r="40" spans="1:3" ht="12.75">
      <c r="A40" s="138" t="s">
        <v>197</v>
      </c>
      <c r="B40" s="144"/>
      <c r="C40" s="139">
        <v>60</v>
      </c>
    </row>
    <row r="41" spans="1:3" ht="12.75">
      <c r="A41" s="138" t="s">
        <v>81</v>
      </c>
      <c r="B41" s="138" t="s">
        <v>171</v>
      </c>
      <c r="C41" s="139">
        <v>2</v>
      </c>
    </row>
    <row r="42" spans="1:3" ht="12.75">
      <c r="A42" s="145"/>
      <c r="B42" s="140" t="s">
        <v>153</v>
      </c>
      <c r="C42" s="141">
        <v>1</v>
      </c>
    </row>
    <row r="43" spans="1:3" ht="12.75">
      <c r="A43" s="145"/>
      <c r="B43" s="140" t="s">
        <v>118</v>
      </c>
      <c r="C43" s="141">
        <v>1</v>
      </c>
    </row>
    <row r="44" spans="1:3" ht="12.75">
      <c r="A44" s="145"/>
      <c r="B44" s="140" t="s">
        <v>170</v>
      </c>
      <c r="C44" s="141">
        <v>2</v>
      </c>
    </row>
    <row r="45" spans="1:3" ht="12.75">
      <c r="A45" s="145"/>
      <c r="B45" s="140" t="s">
        <v>119</v>
      </c>
      <c r="C45" s="141">
        <v>4</v>
      </c>
    </row>
    <row r="46" spans="1:3" ht="12.75">
      <c r="A46" s="145"/>
      <c r="B46" s="140" t="s">
        <v>242</v>
      </c>
      <c r="C46" s="141">
        <v>9</v>
      </c>
    </row>
    <row r="47" spans="1:3" ht="12.75">
      <c r="A47" s="145"/>
      <c r="B47" s="140" t="s">
        <v>247</v>
      </c>
      <c r="C47" s="141">
        <v>1</v>
      </c>
    </row>
    <row r="48" spans="1:3" ht="12.75">
      <c r="A48" s="145"/>
      <c r="B48" s="140" t="s">
        <v>728</v>
      </c>
      <c r="C48" s="141">
        <v>11</v>
      </c>
    </row>
    <row r="49" spans="1:3" ht="12.75">
      <c r="A49" s="145"/>
      <c r="B49" s="140" t="s">
        <v>495</v>
      </c>
      <c r="C49" s="141">
        <v>2</v>
      </c>
    </row>
    <row r="50" spans="1:3" ht="12.75">
      <c r="A50" s="145"/>
      <c r="B50" s="140" t="s">
        <v>543</v>
      </c>
      <c r="C50" s="141">
        <v>1</v>
      </c>
    </row>
    <row r="51" spans="1:3" ht="12.75">
      <c r="A51" s="145"/>
      <c r="B51" s="140" t="s">
        <v>534</v>
      </c>
      <c r="C51" s="141">
        <v>6</v>
      </c>
    </row>
    <row r="52" spans="1:3" ht="12.75">
      <c r="A52" s="145"/>
      <c r="B52" s="140" t="s">
        <v>517</v>
      </c>
      <c r="C52" s="141">
        <v>1</v>
      </c>
    </row>
    <row r="53" spans="1:3" ht="12.75">
      <c r="A53" s="145"/>
      <c r="B53" s="140" t="s">
        <v>55</v>
      </c>
      <c r="C53" s="141">
        <v>3</v>
      </c>
    </row>
    <row r="54" spans="1:3" ht="12.75">
      <c r="A54" s="138" t="s">
        <v>198</v>
      </c>
      <c r="B54" s="144"/>
      <c r="C54" s="139">
        <v>44</v>
      </c>
    </row>
    <row r="55" spans="1:3" ht="12.75">
      <c r="A55" s="138" t="s">
        <v>79</v>
      </c>
      <c r="B55" s="138" t="s">
        <v>95</v>
      </c>
      <c r="C55" s="139">
        <v>2</v>
      </c>
    </row>
    <row r="56" spans="1:3" ht="12.75">
      <c r="A56" s="145"/>
      <c r="B56" s="140" t="s">
        <v>105</v>
      </c>
      <c r="C56" s="141">
        <v>17</v>
      </c>
    </row>
    <row r="57" spans="1:3" ht="12.75">
      <c r="A57" s="145"/>
      <c r="B57" s="140" t="s">
        <v>102</v>
      </c>
      <c r="C57" s="151">
        <v>25</v>
      </c>
    </row>
    <row r="58" spans="1:3" ht="12.75">
      <c r="A58" s="145"/>
      <c r="B58" s="140" t="s">
        <v>103</v>
      </c>
      <c r="C58" s="141">
        <v>8</v>
      </c>
    </row>
    <row r="59" spans="1:3" ht="12.75">
      <c r="A59" s="145"/>
      <c r="B59" s="140" t="s">
        <v>104</v>
      </c>
      <c r="C59" s="141">
        <v>3</v>
      </c>
    </row>
    <row r="60" spans="1:3" ht="12.75">
      <c r="A60" s="145"/>
      <c r="B60" s="140" t="s">
        <v>180</v>
      </c>
      <c r="C60" s="141">
        <v>11</v>
      </c>
    </row>
    <row r="61" spans="1:3" ht="12.75">
      <c r="A61" s="145"/>
      <c r="B61" s="140" t="s">
        <v>181</v>
      </c>
      <c r="C61" s="141">
        <v>1</v>
      </c>
    </row>
    <row r="62" spans="1:3" ht="12.75">
      <c r="A62" s="145"/>
      <c r="B62" s="140" t="s">
        <v>229</v>
      </c>
      <c r="C62" s="141">
        <v>1</v>
      </c>
    </row>
    <row r="63" spans="1:3" ht="12.75">
      <c r="A63" s="145"/>
      <c r="B63" s="140" t="s">
        <v>230</v>
      </c>
      <c r="C63" s="141">
        <v>1</v>
      </c>
    </row>
    <row r="64" spans="1:3" ht="12.75">
      <c r="A64" s="145"/>
      <c r="B64" s="140" t="s">
        <v>451</v>
      </c>
      <c r="C64" s="141">
        <v>1</v>
      </c>
    </row>
    <row r="65" spans="1:3" ht="12.75">
      <c r="A65" s="145"/>
      <c r="B65" s="140" t="s">
        <v>452</v>
      </c>
      <c r="C65" s="141">
        <v>5</v>
      </c>
    </row>
    <row r="66" spans="1:3" ht="12.75">
      <c r="A66" s="145"/>
      <c r="B66" s="140" t="s">
        <v>484</v>
      </c>
      <c r="C66" s="141">
        <v>2</v>
      </c>
    </row>
    <row r="67" spans="1:3" ht="12.75">
      <c r="A67" s="145"/>
      <c r="B67" s="140" t="s">
        <v>475</v>
      </c>
      <c r="C67" s="141">
        <v>3</v>
      </c>
    </row>
    <row r="68" spans="1:3" ht="12.75">
      <c r="A68" s="145"/>
      <c r="B68" s="140" t="s">
        <v>738</v>
      </c>
      <c r="C68" s="141">
        <v>1</v>
      </c>
    </row>
    <row r="69" spans="1:3" ht="12.75">
      <c r="A69" s="145"/>
      <c r="B69" s="140" t="s">
        <v>739</v>
      </c>
      <c r="C69" s="141">
        <v>1</v>
      </c>
    </row>
    <row r="70" spans="1:3" ht="12.75">
      <c r="A70" s="145"/>
      <c r="B70" s="140" t="s">
        <v>740</v>
      </c>
      <c r="C70" s="141">
        <v>2</v>
      </c>
    </row>
    <row r="71" spans="1:3" ht="12.75">
      <c r="A71" s="138" t="s">
        <v>199</v>
      </c>
      <c r="B71" s="144"/>
      <c r="C71" s="139">
        <v>84</v>
      </c>
    </row>
    <row r="72" spans="1:3" ht="12.75">
      <c r="A72" s="138" t="s">
        <v>78</v>
      </c>
      <c r="B72" s="138" t="s">
        <v>95</v>
      </c>
      <c r="C72" s="139">
        <v>2</v>
      </c>
    </row>
    <row r="73" spans="1:3" ht="12.75">
      <c r="A73" s="145"/>
      <c r="B73" s="140" t="s">
        <v>96</v>
      </c>
      <c r="C73" s="141">
        <v>16</v>
      </c>
    </row>
    <row r="74" spans="1:3" ht="12.75">
      <c r="A74" s="145"/>
      <c r="B74" s="140" t="s">
        <v>97</v>
      </c>
      <c r="C74" s="141">
        <v>3</v>
      </c>
    </row>
    <row r="75" spans="1:3" ht="12.75">
      <c r="A75" s="145"/>
      <c r="B75" s="140" t="s">
        <v>92</v>
      </c>
      <c r="C75" s="141">
        <v>10</v>
      </c>
    </row>
    <row r="76" spans="1:3" ht="12.75">
      <c r="A76" s="145"/>
      <c r="B76" s="140" t="s">
        <v>93</v>
      </c>
      <c r="C76" s="141">
        <v>2</v>
      </c>
    </row>
    <row r="77" spans="1:3" ht="12.75">
      <c r="A77" s="145"/>
      <c r="B77" s="140" t="s">
        <v>151</v>
      </c>
      <c r="C77" s="141">
        <v>4</v>
      </c>
    </row>
    <row r="78" spans="1:3" ht="12.75">
      <c r="A78" s="145"/>
      <c r="B78" s="140" t="s">
        <v>169</v>
      </c>
      <c r="C78" s="152">
        <v>17</v>
      </c>
    </row>
    <row r="79" spans="1:3" ht="12.75">
      <c r="A79" s="145"/>
      <c r="B79" s="140" t="s">
        <v>94</v>
      </c>
      <c r="C79" s="141">
        <v>7</v>
      </c>
    </row>
    <row r="80" spans="1:3" ht="12.75">
      <c r="A80" s="145"/>
      <c r="B80" s="140" t="s">
        <v>167</v>
      </c>
      <c r="C80" s="141">
        <v>8</v>
      </c>
    </row>
    <row r="81" spans="1:3" ht="12.75">
      <c r="A81" s="145"/>
      <c r="B81" s="140" t="s">
        <v>168</v>
      </c>
      <c r="C81" s="141">
        <v>1</v>
      </c>
    </row>
    <row r="82" spans="1:3" ht="12.75">
      <c r="A82" s="145"/>
      <c r="B82" s="140" t="s">
        <v>626</v>
      </c>
      <c r="C82" s="141">
        <v>1</v>
      </c>
    </row>
    <row r="83" spans="1:3" ht="12.75">
      <c r="A83" s="145"/>
      <c r="B83" s="140" t="s">
        <v>642</v>
      </c>
      <c r="C83" s="141">
        <v>1</v>
      </c>
    </row>
    <row r="84" spans="1:3" ht="12.75">
      <c r="A84" s="145"/>
      <c r="B84" s="140" t="s">
        <v>502</v>
      </c>
      <c r="C84" s="141">
        <v>1</v>
      </c>
    </row>
    <row r="85" spans="1:3" ht="12.75">
      <c r="A85" s="138" t="s">
        <v>200</v>
      </c>
      <c r="B85" s="144"/>
      <c r="C85" s="139">
        <v>73</v>
      </c>
    </row>
    <row r="86" spans="1:3" ht="12.75">
      <c r="A86" s="138" t="s">
        <v>12</v>
      </c>
      <c r="B86" s="138" t="s">
        <v>187</v>
      </c>
      <c r="C86" s="139">
        <v>1</v>
      </c>
    </row>
    <row r="87" spans="1:3" ht="12.75">
      <c r="A87" s="145"/>
      <c r="B87" s="140" t="s">
        <v>113</v>
      </c>
      <c r="C87" s="141">
        <v>1</v>
      </c>
    </row>
    <row r="88" spans="1:3" ht="12.75">
      <c r="A88" s="145"/>
      <c r="B88" s="140" t="s">
        <v>154</v>
      </c>
      <c r="C88" s="141">
        <v>9</v>
      </c>
    </row>
    <row r="89" spans="1:3" ht="12.75">
      <c r="A89" s="145"/>
      <c r="B89" s="140" t="s">
        <v>172</v>
      </c>
      <c r="C89" s="141">
        <v>9</v>
      </c>
    </row>
    <row r="90" spans="1:3" ht="12.75">
      <c r="A90" s="145"/>
      <c r="B90" s="140" t="s">
        <v>186</v>
      </c>
      <c r="C90" s="141">
        <v>4</v>
      </c>
    </row>
    <row r="91" spans="1:3" ht="12.75">
      <c r="A91" s="145"/>
      <c r="B91" s="140" t="s">
        <v>185</v>
      </c>
      <c r="C91" s="141">
        <v>1</v>
      </c>
    </row>
    <row r="92" spans="1:3" ht="12.75">
      <c r="A92" s="145"/>
      <c r="B92" s="140" t="s">
        <v>155</v>
      </c>
      <c r="C92" s="141">
        <v>1</v>
      </c>
    </row>
    <row r="93" spans="1:3" ht="12.75">
      <c r="A93" s="145"/>
      <c r="B93" s="140" t="s">
        <v>52</v>
      </c>
      <c r="C93" s="141">
        <v>2</v>
      </c>
    </row>
    <row r="94" spans="1:3" ht="12.75">
      <c r="A94" s="145"/>
      <c r="B94" s="140" t="s">
        <v>239</v>
      </c>
      <c r="C94" s="141">
        <v>9</v>
      </c>
    </row>
    <row r="95" spans="1:3" ht="12.75">
      <c r="A95" s="145"/>
      <c r="B95" s="140" t="s">
        <v>240</v>
      </c>
      <c r="C95" s="141">
        <v>2</v>
      </c>
    </row>
    <row r="96" spans="1:3" ht="12.75">
      <c r="A96" s="145"/>
      <c r="B96" s="140" t="s">
        <v>246</v>
      </c>
      <c r="C96" s="141">
        <v>4</v>
      </c>
    </row>
    <row r="97" spans="1:3" ht="12.75">
      <c r="A97" s="145"/>
      <c r="B97" s="140" t="s">
        <v>645</v>
      </c>
      <c r="C97" s="141">
        <v>1</v>
      </c>
    </row>
    <row r="98" spans="1:3" ht="12.75">
      <c r="A98" s="145"/>
      <c r="B98" s="140" t="s">
        <v>644</v>
      </c>
      <c r="C98" s="141">
        <v>9</v>
      </c>
    </row>
    <row r="99" spans="1:3" ht="12.75">
      <c r="A99" s="138" t="s">
        <v>201</v>
      </c>
      <c r="B99" s="144"/>
      <c r="C99" s="139">
        <v>53</v>
      </c>
    </row>
    <row r="100" spans="1:3" ht="12.75">
      <c r="A100" s="138" t="s">
        <v>13</v>
      </c>
      <c r="B100" s="138" t="s">
        <v>95</v>
      </c>
      <c r="C100" s="139">
        <v>1</v>
      </c>
    </row>
    <row r="101" spans="1:3" ht="12.75">
      <c r="A101" s="145"/>
      <c r="B101" s="140" t="s">
        <v>106</v>
      </c>
      <c r="C101" s="152">
        <v>18</v>
      </c>
    </row>
    <row r="102" spans="1:3" ht="12.75">
      <c r="A102" s="145"/>
      <c r="B102" s="140" t="s">
        <v>107</v>
      </c>
      <c r="C102" s="141">
        <v>3</v>
      </c>
    </row>
    <row r="103" spans="1:3" ht="12.75">
      <c r="A103" s="145"/>
      <c r="B103" s="140" t="s">
        <v>96</v>
      </c>
      <c r="C103" s="141">
        <v>12</v>
      </c>
    </row>
    <row r="104" spans="1:3" ht="12.75">
      <c r="A104" s="145"/>
      <c r="B104" s="140" t="s">
        <v>503</v>
      </c>
      <c r="C104" s="141">
        <v>2</v>
      </c>
    </row>
    <row r="105" spans="1:3" ht="12.75">
      <c r="A105" s="145"/>
      <c r="B105" s="140" t="s">
        <v>679</v>
      </c>
      <c r="C105" s="141">
        <v>1</v>
      </c>
    </row>
    <row r="106" spans="1:3" ht="12.75">
      <c r="A106" s="138" t="s">
        <v>202</v>
      </c>
      <c r="B106" s="144"/>
      <c r="C106" s="139">
        <v>37</v>
      </c>
    </row>
    <row r="107" spans="1:3" ht="12.75">
      <c r="A107" s="138" t="s">
        <v>18</v>
      </c>
      <c r="B107" s="138" t="s">
        <v>98</v>
      </c>
      <c r="C107" s="139">
        <v>1</v>
      </c>
    </row>
    <row r="108" spans="1:3" ht="12.75">
      <c r="A108" s="145"/>
      <c r="B108" s="140" t="s">
        <v>100</v>
      </c>
      <c r="C108" s="141">
        <v>3</v>
      </c>
    </row>
    <row r="109" spans="1:3" ht="12.75">
      <c r="A109" s="145"/>
      <c r="B109" s="140" t="s">
        <v>188</v>
      </c>
      <c r="C109" s="141">
        <v>1</v>
      </c>
    </row>
    <row r="110" spans="1:3" ht="12.75">
      <c r="A110" s="145"/>
      <c r="B110" s="140" t="s">
        <v>101</v>
      </c>
      <c r="C110" s="141">
        <v>12</v>
      </c>
    </row>
    <row r="111" spans="1:3" ht="12.75">
      <c r="A111" s="145"/>
      <c r="B111" s="140" t="s">
        <v>97</v>
      </c>
      <c r="C111" s="152">
        <v>13</v>
      </c>
    </row>
    <row r="112" spans="1:3" ht="12.75">
      <c r="A112" s="145"/>
      <c r="B112" s="140" t="s">
        <v>99</v>
      </c>
      <c r="C112" s="141">
        <v>7</v>
      </c>
    </row>
    <row r="113" spans="1:3" ht="12.75">
      <c r="A113" s="145"/>
      <c r="B113" s="140" t="s">
        <v>252</v>
      </c>
      <c r="C113" s="141">
        <v>1</v>
      </c>
    </row>
    <row r="114" spans="1:3" ht="12.75">
      <c r="A114" s="145"/>
      <c r="B114" s="140" t="s">
        <v>497</v>
      </c>
      <c r="C114" s="141">
        <v>1</v>
      </c>
    </row>
    <row r="115" spans="1:3" ht="12.75">
      <c r="A115" s="145"/>
      <c r="B115" s="140" t="s">
        <v>146</v>
      </c>
      <c r="C115" s="141">
        <v>8</v>
      </c>
    </row>
    <row r="116" spans="1:3" ht="12.75">
      <c r="A116" s="145"/>
      <c r="B116" s="140" t="s">
        <v>535</v>
      </c>
      <c r="C116" s="141">
        <v>1</v>
      </c>
    </row>
    <row r="117" spans="1:3" ht="12.75">
      <c r="A117" s="145"/>
      <c r="B117" s="140" t="s">
        <v>613</v>
      </c>
      <c r="C117" s="141">
        <v>1</v>
      </c>
    </row>
    <row r="118" spans="1:3" ht="12.75">
      <c r="A118" s="145"/>
      <c r="B118" s="140" t="s">
        <v>640</v>
      </c>
      <c r="C118" s="141">
        <v>1</v>
      </c>
    </row>
    <row r="119" spans="1:3" ht="12.75">
      <c r="A119" s="138" t="s">
        <v>203</v>
      </c>
      <c r="B119" s="144"/>
      <c r="C119" s="139">
        <v>50</v>
      </c>
    </row>
    <row r="120" spans="1:9" ht="12.75">
      <c r="A120" s="138" t="s">
        <v>17</v>
      </c>
      <c r="B120" s="138" t="s">
        <v>113</v>
      </c>
      <c r="C120" s="139">
        <v>4</v>
      </c>
      <c r="I120" s="171"/>
    </row>
    <row r="121" spans="1:9" ht="12.75">
      <c r="A121" s="145"/>
      <c r="B121" s="140" t="s">
        <v>188</v>
      </c>
      <c r="C121" s="141">
        <v>2</v>
      </c>
      <c r="I121" s="171"/>
    </row>
    <row r="122" spans="1:9" ht="12.75">
      <c r="A122" s="145"/>
      <c r="B122" s="140" t="s">
        <v>115</v>
      </c>
      <c r="C122" s="141">
        <v>1</v>
      </c>
      <c r="I122" s="172"/>
    </row>
    <row r="123" spans="1:3" ht="12.75">
      <c r="A123" s="145"/>
      <c r="B123" s="140" t="s">
        <v>226</v>
      </c>
      <c r="C123" s="141">
        <v>6</v>
      </c>
    </row>
    <row r="124" spans="1:3" ht="12.75">
      <c r="A124" s="145"/>
      <c r="B124" s="140" t="s">
        <v>243</v>
      </c>
      <c r="C124" s="141">
        <v>1</v>
      </c>
    </row>
    <row r="125" spans="1:3" ht="12.75">
      <c r="A125" s="145"/>
      <c r="B125" s="140" t="s">
        <v>244</v>
      </c>
      <c r="C125" s="141">
        <v>2</v>
      </c>
    </row>
    <row r="126" spans="1:3" ht="12.75">
      <c r="A126" s="145"/>
      <c r="B126" s="140" t="s">
        <v>245</v>
      </c>
      <c r="C126" s="141">
        <v>3</v>
      </c>
    </row>
    <row r="127" spans="1:3" ht="12.75">
      <c r="A127" s="145"/>
      <c r="B127" s="140" t="s">
        <v>542</v>
      </c>
      <c r="C127" s="141">
        <v>1</v>
      </c>
    </row>
    <row r="128" spans="1:3" ht="12.75">
      <c r="A128" s="145"/>
      <c r="B128" s="140" t="s">
        <v>532</v>
      </c>
      <c r="C128" s="141">
        <v>4</v>
      </c>
    </row>
    <row r="129" spans="1:3" ht="12.75">
      <c r="A129" s="145"/>
      <c r="B129" s="140" t="s">
        <v>233</v>
      </c>
      <c r="C129" s="141">
        <v>2</v>
      </c>
    </row>
    <row r="130" spans="1:3" ht="12.75">
      <c r="A130" s="145"/>
      <c r="B130" s="140" t="s">
        <v>595</v>
      </c>
      <c r="C130" s="141">
        <v>1</v>
      </c>
    </row>
    <row r="131" spans="1:3" ht="12.75">
      <c r="A131" s="145"/>
      <c r="B131" s="140" t="s">
        <v>649</v>
      </c>
      <c r="C131" s="141">
        <v>1</v>
      </c>
    </row>
    <row r="132" spans="1:3" ht="12.75">
      <c r="A132" s="145"/>
      <c r="B132" s="140" t="s">
        <v>694</v>
      </c>
      <c r="C132" s="141">
        <v>1</v>
      </c>
    </row>
    <row r="133" spans="1:3" ht="12.75">
      <c r="A133" s="145"/>
      <c r="B133" s="140" t="s">
        <v>705</v>
      </c>
      <c r="C133" s="141">
        <v>1</v>
      </c>
    </row>
    <row r="134" spans="1:3" ht="12.75">
      <c r="A134" s="138" t="s">
        <v>204</v>
      </c>
      <c r="B134" s="144"/>
      <c r="C134" s="139">
        <v>30</v>
      </c>
    </row>
    <row r="135" spans="1:3" ht="12.75">
      <c r="A135" s="138" t="s">
        <v>76</v>
      </c>
      <c r="B135" s="138" t="s">
        <v>110</v>
      </c>
      <c r="C135" s="139">
        <v>4</v>
      </c>
    </row>
    <row r="136" spans="1:3" ht="12.75">
      <c r="A136" s="145"/>
      <c r="B136" s="140" t="s">
        <v>109</v>
      </c>
      <c r="C136" s="141">
        <v>13</v>
      </c>
    </row>
    <row r="137" spans="1:3" ht="12.75">
      <c r="A137" s="145"/>
      <c r="B137" s="140" t="s">
        <v>183</v>
      </c>
      <c r="C137" s="141">
        <v>3</v>
      </c>
    </row>
    <row r="138" spans="1:3" ht="12.75">
      <c r="A138" s="145"/>
      <c r="B138" s="140" t="s">
        <v>108</v>
      </c>
      <c r="C138" s="141">
        <v>13</v>
      </c>
    </row>
    <row r="139" spans="1:3" ht="12.75">
      <c r="A139" s="145"/>
      <c r="B139" s="140" t="s">
        <v>251</v>
      </c>
      <c r="C139" s="141">
        <v>1</v>
      </c>
    </row>
    <row r="140" spans="1:3" ht="12.75">
      <c r="A140" s="145"/>
      <c r="B140" s="140" t="s">
        <v>450</v>
      </c>
      <c r="C140" s="141">
        <v>1</v>
      </c>
    </row>
    <row r="141" spans="1:3" ht="12.75">
      <c r="A141" s="145"/>
      <c r="B141" s="140" t="s">
        <v>144</v>
      </c>
      <c r="C141" s="141">
        <v>1</v>
      </c>
    </row>
    <row r="142" spans="1:3" ht="12.75">
      <c r="A142" s="145"/>
      <c r="B142" s="140" t="s">
        <v>544</v>
      </c>
      <c r="C142" s="141">
        <v>3</v>
      </c>
    </row>
    <row r="143" spans="1:3" ht="12.75">
      <c r="A143" s="145"/>
      <c r="B143" s="140" t="s">
        <v>588</v>
      </c>
      <c r="C143" s="141">
        <v>8</v>
      </c>
    </row>
    <row r="144" spans="1:3" ht="12.75">
      <c r="A144" s="145"/>
      <c r="B144" s="140" t="s">
        <v>145</v>
      </c>
      <c r="C144" s="141">
        <v>1</v>
      </c>
    </row>
    <row r="145" spans="1:3" ht="12.75">
      <c r="A145" s="145"/>
      <c r="B145" s="140" t="s">
        <v>708</v>
      </c>
      <c r="C145" s="141">
        <v>1</v>
      </c>
    </row>
    <row r="146" spans="1:3" ht="12.75">
      <c r="A146" s="138" t="s">
        <v>205</v>
      </c>
      <c r="B146" s="144"/>
      <c r="C146" s="139">
        <v>49</v>
      </c>
    </row>
    <row r="147" spans="1:3" ht="12.75">
      <c r="A147" s="138" t="s">
        <v>80</v>
      </c>
      <c r="B147" s="138" t="s">
        <v>111</v>
      </c>
      <c r="C147" s="153">
        <v>13</v>
      </c>
    </row>
    <row r="148" spans="1:3" ht="12.75">
      <c r="A148" s="145"/>
      <c r="B148" s="140" t="s">
        <v>173</v>
      </c>
      <c r="C148" s="141">
        <v>4</v>
      </c>
    </row>
    <row r="149" spans="1:3" ht="12.75">
      <c r="A149" s="145"/>
      <c r="B149" s="140" t="s">
        <v>112</v>
      </c>
      <c r="C149" s="151">
        <v>43</v>
      </c>
    </row>
    <row r="150" spans="1:3" ht="12.75">
      <c r="A150" s="145"/>
      <c r="B150" s="140" t="s">
        <v>455</v>
      </c>
      <c r="C150" s="141">
        <v>12</v>
      </c>
    </row>
    <row r="151" spans="1:3" ht="12.75">
      <c r="A151" s="145"/>
      <c r="B151" s="140" t="s">
        <v>515</v>
      </c>
      <c r="C151" s="141">
        <v>3</v>
      </c>
    </row>
    <row r="152" spans="1:3" ht="12.75">
      <c r="A152" s="145"/>
      <c r="B152" s="140" t="s">
        <v>521</v>
      </c>
      <c r="C152" s="141">
        <v>3</v>
      </c>
    </row>
    <row r="153" spans="1:3" ht="12.75">
      <c r="A153" s="145"/>
      <c r="B153" s="140" t="s">
        <v>641</v>
      </c>
      <c r="C153" s="141">
        <v>2</v>
      </c>
    </row>
    <row r="154" spans="1:3" ht="12.75">
      <c r="A154" s="145"/>
      <c r="B154" s="140" t="s">
        <v>726</v>
      </c>
      <c r="C154" s="141">
        <v>3</v>
      </c>
    </row>
    <row r="155" spans="1:3" ht="12.75">
      <c r="A155" s="138" t="s">
        <v>206</v>
      </c>
      <c r="B155" s="144"/>
      <c r="C155" s="139">
        <v>83</v>
      </c>
    </row>
    <row r="156" spans="1:3" ht="12.75">
      <c r="A156" s="138" t="s">
        <v>11</v>
      </c>
      <c r="B156" s="138" t="s">
        <v>95</v>
      </c>
      <c r="C156" s="139">
        <v>1</v>
      </c>
    </row>
    <row r="157" spans="1:3" ht="12.75">
      <c r="A157" s="145"/>
      <c r="B157" s="140" t="s">
        <v>124</v>
      </c>
      <c r="C157" s="141">
        <v>13</v>
      </c>
    </row>
    <row r="158" spans="1:3" ht="12.75">
      <c r="A158" s="145"/>
      <c r="B158" s="140" t="s">
        <v>191</v>
      </c>
      <c r="C158" s="151">
        <v>26</v>
      </c>
    </row>
    <row r="159" spans="1:3" ht="12.75">
      <c r="A159" s="145"/>
      <c r="B159" s="140" t="s">
        <v>123</v>
      </c>
      <c r="C159" s="151">
        <v>32</v>
      </c>
    </row>
    <row r="160" spans="1:3" ht="12.75">
      <c r="A160" s="145"/>
      <c r="B160" s="140" t="s">
        <v>125</v>
      </c>
      <c r="C160" s="141">
        <v>16</v>
      </c>
    </row>
    <row r="161" spans="1:3" ht="12.75">
      <c r="A161" s="145"/>
      <c r="B161" s="140" t="s">
        <v>228</v>
      </c>
      <c r="C161" s="141">
        <v>1</v>
      </c>
    </row>
    <row r="162" spans="1:3" ht="12.75">
      <c r="A162" s="145"/>
      <c r="B162" s="140" t="s">
        <v>252</v>
      </c>
      <c r="C162" s="141">
        <v>3</v>
      </c>
    </row>
    <row r="163" spans="1:3" ht="12.75">
      <c r="A163" s="145"/>
      <c r="B163" s="140" t="s">
        <v>526</v>
      </c>
      <c r="C163" s="141">
        <v>3</v>
      </c>
    </row>
    <row r="164" spans="1:3" ht="12.75">
      <c r="A164" s="145"/>
      <c r="B164" s="140" t="s">
        <v>496</v>
      </c>
      <c r="C164" s="141">
        <v>1</v>
      </c>
    </row>
    <row r="165" spans="1:3" ht="12.75">
      <c r="A165" s="145"/>
      <c r="B165" s="140" t="s">
        <v>648</v>
      </c>
      <c r="C165" s="141">
        <v>3</v>
      </c>
    </row>
    <row r="166" spans="1:3" ht="12.75">
      <c r="A166" s="145"/>
      <c r="B166" s="140" t="s">
        <v>707</v>
      </c>
      <c r="C166" s="141">
        <v>1</v>
      </c>
    </row>
    <row r="167" spans="1:3" ht="12.75">
      <c r="A167" s="145"/>
      <c r="B167" s="140" t="s">
        <v>537</v>
      </c>
      <c r="C167" s="141">
        <v>1</v>
      </c>
    </row>
    <row r="168" spans="1:3" ht="12.75">
      <c r="A168" s="138" t="s">
        <v>207</v>
      </c>
      <c r="B168" s="144"/>
      <c r="C168" s="139">
        <v>101</v>
      </c>
    </row>
    <row r="169" spans="1:3" ht="12.75">
      <c r="A169" s="138" t="s">
        <v>75</v>
      </c>
      <c r="B169" s="138" t="s">
        <v>165</v>
      </c>
      <c r="C169" s="139">
        <v>9</v>
      </c>
    </row>
    <row r="170" spans="1:3" ht="12.75">
      <c r="A170" s="145"/>
      <c r="B170" s="140" t="s">
        <v>142</v>
      </c>
      <c r="C170" s="141">
        <v>5</v>
      </c>
    </row>
    <row r="171" spans="1:3" ht="12.75">
      <c r="A171" s="145"/>
      <c r="B171" s="140" t="s">
        <v>166</v>
      </c>
      <c r="C171" s="141">
        <v>7</v>
      </c>
    </row>
    <row r="172" spans="1:3" ht="12.75">
      <c r="A172" s="145"/>
      <c r="B172" s="140" t="s">
        <v>135</v>
      </c>
      <c r="C172" s="152">
        <v>12</v>
      </c>
    </row>
    <row r="173" spans="1:3" ht="12.75">
      <c r="A173" s="145"/>
      <c r="B173" s="140" t="s">
        <v>237</v>
      </c>
      <c r="C173" s="141">
        <v>2</v>
      </c>
    </row>
    <row r="174" spans="1:3" ht="12.75">
      <c r="A174" s="145"/>
      <c r="B174" s="140" t="s">
        <v>248</v>
      </c>
      <c r="C174" s="141">
        <v>19</v>
      </c>
    </row>
    <row r="175" spans="1:3" ht="12.75">
      <c r="A175" s="145"/>
      <c r="B175" s="140" t="s">
        <v>477</v>
      </c>
      <c r="C175" s="141">
        <v>1</v>
      </c>
    </row>
    <row r="176" spans="1:3" ht="12.75">
      <c r="A176" s="145"/>
      <c r="B176" s="140" t="s">
        <v>522</v>
      </c>
      <c r="C176" s="141">
        <v>1</v>
      </c>
    </row>
    <row r="177" spans="1:3" ht="12.75">
      <c r="A177" s="145"/>
      <c r="B177" s="140" t="s">
        <v>523</v>
      </c>
      <c r="C177" s="141">
        <v>1</v>
      </c>
    </row>
    <row r="178" spans="1:3" ht="12.75">
      <c r="A178" s="145"/>
      <c r="B178" s="140" t="s">
        <v>593</v>
      </c>
      <c r="C178" s="141">
        <v>1</v>
      </c>
    </row>
    <row r="179" spans="1:3" ht="12.75">
      <c r="A179" s="145"/>
      <c r="B179" s="140" t="s">
        <v>529</v>
      </c>
      <c r="C179" s="141">
        <v>1</v>
      </c>
    </row>
    <row r="180" spans="1:3" ht="12.75">
      <c r="A180" s="145"/>
      <c r="B180" s="140" t="s">
        <v>140</v>
      </c>
      <c r="C180" s="141">
        <v>5</v>
      </c>
    </row>
    <row r="181" spans="1:3" ht="12.75">
      <c r="A181" s="145"/>
      <c r="B181" s="140" t="s">
        <v>625</v>
      </c>
      <c r="C181" s="141">
        <v>1</v>
      </c>
    </row>
    <row r="182" spans="1:3" ht="12.75">
      <c r="A182" s="145"/>
      <c r="B182" s="140" t="s">
        <v>175</v>
      </c>
      <c r="C182" s="141">
        <v>3</v>
      </c>
    </row>
    <row r="183" spans="1:3" ht="12.75">
      <c r="A183" s="145"/>
      <c r="B183" s="140" t="s">
        <v>687</v>
      </c>
      <c r="C183" s="141">
        <v>3</v>
      </c>
    </row>
    <row r="184" spans="1:3" ht="12.75">
      <c r="A184" s="145"/>
      <c r="B184" s="140" t="s">
        <v>693</v>
      </c>
      <c r="C184" s="141">
        <v>1</v>
      </c>
    </row>
    <row r="185" spans="1:3" ht="12.75">
      <c r="A185" s="138" t="s">
        <v>208</v>
      </c>
      <c r="B185" s="144"/>
      <c r="C185" s="139">
        <v>72</v>
      </c>
    </row>
    <row r="186" spans="1:3" ht="12.75">
      <c r="A186" s="138" t="s">
        <v>70</v>
      </c>
      <c r="B186" s="138" t="s">
        <v>95</v>
      </c>
      <c r="C186" s="139">
        <v>1</v>
      </c>
    </row>
    <row r="187" spans="1:3" ht="12.75">
      <c r="A187" s="145"/>
      <c r="B187" s="140" t="s">
        <v>116</v>
      </c>
      <c r="C187" s="141">
        <v>15</v>
      </c>
    </row>
    <row r="188" spans="1:3" ht="12.75">
      <c r="A188" s="145"/>
      <c r="B188" s="140" t="s">
        <v>115</v>
      </c>
      <c r="C188" s="141">
        <v>5</v>
      </c>
    </row>
    <row r="189" spans="1:3" ht="12.75">
      <c r="A189" s="145"/>
      <c r="B189" s="140" t="s">
        <v>117</v>
      </c>
      <c r="C189" s="141">
        <v>10</v>
      </c>
    </row>
    <row r="190" spans="1:3" ht="12.75">
      <c r="A190" s="145"/>
      <c r="B190" s="140" t="s">
        <v>164</v>
      </c>
      <c r="C190" s="141">
        <v>2</v>
      </c>
    </row>
    <row r="191" spans="1:3" ht="12.75">
      <c r="A191" s="145"/>
      <c r="B191" s="140" t="s">
        <v>152</v>
      </c>
      <c r="C191" s="141">
        <v>11</v>
      </c>
    </row>
    <row r="192" spans="1:3" ht="12.75">
      <c r="A192" s="145"/>
      <c r="B192" s="140" t="s">
        <v>114</v>
      </c>
      <c r="C192" s="151">
        <v>22</v>
      </c>
    </row>
    <row r="193" spans="1:3" ht="12.75">
      <c r="A193" s="145"/>
      <c r="B193" s="140" t="s">
        <v>476</v>
      </c>
      <c r="C193" s="141">
        <v>6</v>
      </c>
    </row>
    <row r="194" spans="1:3" ht="12.75">
      <c r="A194" s="145"/>
      <c r="B194" s="140" t="s">
        <v>533</v>
      </c>
      <c r="C194" s="141">
        <v>1</v>
      </c>
    </row>
    <row r="195" spans="1:3" ht="12.75">
      <c r="A195" s="145"/>
      <c r="B195" s="140" t="s">
        <v>612</v>
      </c>
      <c r="C195" s="141">
        <v>1</v>
      </c>
    </row>
    <row r="196" spans="1:3" ht="12.75">
      <c r="A196" s="145"/>
      <c r="B196" s="140" t="s">
        <v>706</v>
      </c>
      <c r="C196" s="141">
        <v>2</v>
      </c>
    </row>
    <row r="197" spans="1:3" ht="12.75">
      <c r="A197" s="138" t="s">
        <v>209</v>
      </c>
      <c r="B197" s="144"/>
      <c r="C197" s="139">
        <v>76</v>
      </c>
    </row>
    <row r="198" spans="1:3" ht="12.75">
      <c r="A198" s="138" t="s">
        <v>77</v>
      </c>
      <c r="B198" s="138" t="s">
        <v>163</v>
      </c>
      <c r="C198" s="139">
        <v>3</v>
      </c>
    </row>
    <row r="199" spans="1:3" ht="12.75">
      <c r="A199" s="145"/>
      <c r="B199" s="140" t="s">
        <v>182</v>
      </c>
      <c r="C199" s="141">
        <v>2</v>
      </c>
    </row>
    <row r="200" spans="1:3" ht="12.75">
      <c r="A200" s="145"/>
      <c r="B200" s="140" t="s">
        <v>149</v>
      </c>
      <c r="C200" s="141">
        <v>1</v>
      </c>
    </row>
    <row r="201" spans="1:3" ht="12.75">
      <c r="A201" s="145"/>
      <c r="B201" s="140" t="s">
        <v>90</v>
      </c>
      <c r="C201" s="141">
        <v>1</v>
      </c>
    </row>
    <row r="202" spans="1:3" ht="12.75">
      <c r="A202" s="145"/>
      <c r="B202" s="140" t="s">
        <v>91</v>
      </c>
      <c r="C202" s="141">
        <v>2</v>
      </c>
    </row>
    <row r="203" spans="1:3" ht="12.75">
      <c r="A203" s="145"/>
      <c r="B203" s="140" t="s">
        <v>89</v>
      </c>
      <c r="C203" s="141">
        <v>9</v>
      </c>
    </row>
    <row r="204" spans="1:3" ht="12.75">
      <c r="A204" s="145"/>
      <c r="B204" s="140" t="s">
        <v>150</v>
      </c>
      <c r="C204" s="141">
        <v>1</v>
      </c>
    </row>
    <row r="205" spans="1:3" ht="12.75">
      <c r="A205" s="145"/>
      <c r="B205" s="140" t="s">
        <v>88</v>
      </c>
      <c r="C205" s="141">
        <v>2</v>
      </c>
    </row>
    <row r="206" spans="1:3" ht="12.75">
      <c r="A206" s="145"/>
      <c r="B206" s="140" t="s">
        <v>148</v>
      </c>
      <c r="C206" s="141">
        <v>4</v>
      </c>
    </row>
    <row r="207" spans="1:3" ht="12.75">
      <c r="A207" s="145"/>
      <c r="B207" s="140" t="s">
        <v>238</v>
      </c>
      <c r="C207" s="141">
        <v>2</v>
      </c>
    </row>
    <row r="208" spans="1:3" ht="12.75">
      <c r="A208" s="145"/>
      <c r="B208" s="140" t="s">
        <v>484</v>
      </c>
      <c r="C208" s="141">
        <v>1</v>
      </c>
    </row>
    <row r="209" spans="1:3" ht="12.75">
      <c r="A209" s="145"/>
      <c r="B209" s="140" t="s">
        <v>504</v>
      </c>
      <c r="C209" s="141">
        <v>1</v>
      </c>
    </row>
    <row r="210" spans="1:3" ht="12.75">
      <c r="A210" s="145"/>
      <c r="B210" s="140" t="s">
        <v>525</v>
      </c>
      <c r="C210" s="141">
        <v>1</v>
      </c>
    </row>
    <row r="211" spans="1:3" ht="12.75">
      <c r="A211" s="145"/>
      <c r="B211" s="140" t="s">
        <v>627</v>
      </c>
      <c r="C211" s="141">
        <v>1</v>
      </c>
    </row>
    <row r="212" spans="1:3" ht="12.75">
      <c r="A212" s="145"/>
      <c r="B212" s="140" t="s">
        <v>636</v>
      </c>
      <c r="C212" s="141">
        <v>9</v>
      </c>
    </row>
    <row r="213" spans="1:3" ht="12.75">
      <c r="A213" s="145"/>
      <c r="B213" s="140" t="s">
        <v>635</v>
      </c>
      <c r="C213" s="141">
        <v>3</v>
      </c>
    </row>
    <row r="214" spans="1:3" ht="12.75">
      <c r="A214" s="145"/>
      <c r="B214" s="140" t="s">
        <v>688</v>
      </c>
      <c r="C214" s="141">
        <v>4</v>
      </c>
    </row>
    <row r="215" spans="1:3" ht="12.75">
      <c r="A215" s="145"/>
      <c r="B215" s="140" t="s">
        <v>703</v>
      </c>
      <c r="C215" s="141">
        <v>6</v>
      </c>
    </row>
    <row r="216" spans="1:3" ht="12.75">
      <c r="A216" s="145"/>
      <c r="B216" s="140" t="s">
        <v>704</v>
      </c>
      <c r="C216" s="141">
        <v>1</v>
      </c>
    </row>
    <row r="217" spans="1:3" ht="12.75">
      <c r="A217" s="138" t="s">
        <v>210</v>
      </c>
      <c r="B217" s="144"/>
      <c r="C217" s="139">
        <v>54</v>
      </c>
    </row>
    <row r="218" spans="1:3" ht="12.75">
      <c r="A218" s="138"/>
      <c r="B218" s="138" t="s">
        <v>253</v>
      </c>
      <c r="C218" s="139">
        <v>10</v>
      </c>
    </row>
    <row r="219" spans="1:3" ht="12.75">
      <c r="A219" s="145"/>
      <c r="B219" s="140" t="s">
        <v>254</v>
      </c>
      <c r="C219" s="141">
        <v>7</v>
      </c>
    </row>
    <row r="220" spans="1:3" ht="12.75">
      <c r="A220" s="145"/>
      <c r="B220" s="140" t="s">
        <v>255</v>
      </c>
      <c r="C220" s="141">
        <v>13</v>
      </c>
    </row>
    <row r="221" spans="1:3" ht="12.75">
      <c r="A221" s="145"/>
      <c r="B221" s="140" t="s">
        <v>256</v>
      </c>
      <c r="C221" s="141">
        <v>1</v>
      </c>
    </row>
    <row r="222" spans="1:3" ht="12.75">
      <c r="A222" s="145"/>
      <c r="B222" s="140" t="s">
        <v>257</v>
      </c>
      <c r="C222" s="141">
        <v>3</v>
      </c>
    </row>
    <row r="223" spans="1:3" ht="12.75">
      <c r="A223" s="145"/>
      <c r="B223" s="140" t="s">
        <v>258</v>
      </c>
      <c r="C223" s="141">
        <v>1</v>
      </c>
    </row>
    <row r="224" spans="1:3" ht="12.75">
      <c r="A224" s="145"/>
      <c r="B224" s="140" t="s">
        <v>259</v>
      </c>
      <c r="C224" s="141">
        <v>2</v>
      </c>
    </row>
    <row r="225" spans="1:3" ht="12.75">
      <c r="A225" s="145"/>
      <c r="B225" s="140" t="s">
        <v>260</v>
      </c>
      <c r="C225" s="141">
        <v>1</v>
      </c>
    </row>
    <row r="226" spans="1:3" ht="12.75">
      <c r="A226" s="145"/>
      <c r="B226" s="140" t="s">
        <v>261</v>
      </c>
      <c r="C226" s="141">
        <v>10</v>
      </c>
    </row>
    <row r="227" spans="1:3" ht="12.75">
      <c r="A227" s="145"/>
      <c r="B227" s="140" t="s">
        <v>262</v>
      </c>
      <c r="C227" s="141">
        <v>1</v>
      </c>
    </row>
    <row r="228" spans="1:3" ht="12.75">
      <c r="A228" s="145"/>
      <c r="B228" s="140" t="s">
        <v>263</v>
      </c>
      <c r="C228" s="141">
        <v>4</v>
      </c>
    </row>
    <row r="229" spans="1:3" ht="12.75">
      <c r="A229" s="145"/>
      <c r="B229" s="140" t="s">
        <v>264</v>
      </c>
      <c r="C229" s="141">
        <v>1</v>
      </c>
    </row>
    <row r="230" spans="1:3" ht="12.75">
      <c r="A230" s="145"/>
      <c r="B230" s="140" t="s">
        <v>265</v>
      </c>
      <c r="C230" s="141">
        <v>18</v>
      </c>
    </row>
    <row r="231" spans="1:3" ht="12.75">
      <c r="A231" s="145"/>
      <c r="B231" s="140" t="s">
        <v>266</v>
      </c>
      <c r="C231" s="141">
        <v>1</v>
      </c>
    </row>
    <row r="232" spans="1:3" ht="12.75">
      <c r="A232" s="145"/>
      <c r="B232" s="140" t="s">
        <v>267</v>
      </c>
      <c r="C232" s="141">
        <v>1</v>
      </c>
    </row>
    <row r="233" spans="1:3" ht="12.75">
      <c r="A233" s="145"/>
      <c r="B233" s="140" t="s">
        <v>268</v>
      </c>
      <c r="C233" s="141">
        <v>1</v>
      </c>
    </row>
    <row r="234" spans="1:3" ht="12.75">
      <c r="A234" s="145"/>
      <c r="B234" s="140" t="s">
        <v>269</v>
      </c>
      <c r="C234" s="141">
        <v>17</v>
      </c>
    </row>
    <row r="235" spans="1:3" ht="12.75">
      <c r="A235" s="145"/>
      <c r="B235" s="140" t="s">
        <v>270</v>
      </c>
      <c r="C235" s="141">
        <v>1</v>
      </c>
    </row>
    <row r="236" spans="1:3" ht="12.75">
      <c r="A236" s="145"/>
      <c r="B236" s="140" t="s">
        <v>271</v>
      </c>
      <c r="C236" s="141">
        <v>5</v>
      </c>
    </row>
    <row r="237" spans="1:3" ht="12.75">
      <c r="A237" s="145"/>
      <c r="B237" s="140" t="s">
        <v>272</v>
      </c>
      <c r="C237" s="141">
        <v>2</v>
      </c>
    </row>
    <row r="238" spans="1:3" ht="12.75">
      <c r="A238" s="145"/>
      <c r="B238" s="140" t="s">
        <v>273</v>
      </c>
      <c r="C238" s="141">
        <v>13</v>
      </c>
    </row>
    <row r="239" spans="1:3" ht="12.75">
      <c r="A239" s="145"/>
      <c r="B239" s="140" t="s">
        <v>274</v>
      </c>
      <c r="C239" s="141">
        <v>1</v>
      </c>
    </row>
    <row r="240" spans="1:3" ht="12.75">
      <c r="A240" s="145"/>
      <c r="B240" s="140" t="s">
        <v>275</v>
      </c>
      <c r="C240" s="141">
        <v>3</v>
      </c>
    </row>
    <row r="241" spans="1:3" ht="12.75">
      <c r="A241" s="145"/>
      <c r="B241" s="140" t="s">
        <v>276</v>
      </c>
      <c r="C241" s="141">
        <v>1</v>
      </c>
    </row>
    <row r="242" spans="1:3" ht="12.75">
      <c r="A242" s="145"/>
      <c r="B242" s="140" t="s">
        <v>277</v>
      </c>
      <c r="C242" s="141">
        <v>1</v>
      </c>
    </row>
    <row r="243" spans="1:3" ht="12.75">
      <c r="A243" s="145"/>
      <c r="B243" s="140" t="s">
        <v>278</v>
      </c>
      <c r="C243" s="141">
        <v>1</v>
      </c>
    </row>
    <row r="244" spans="1:3" ht="12.75">
      <c r="A244" s="145"/>
      <c r="B244" s="140" t="s">
        <v>279</v>
      </c>
      <c r="C244" s="141">
        <v>9</v>
      </c>
    </row>
    <row r="245" spans="1:3" ht="12.75">
      <c r="A245" s="145"/>
      <c r="B245" s="140" t="s">
        <v>280</v>
      </c>
      <c r="C245" s="141">
        <v>1</v>
      </c>
    </row>
    <row r="246" spans="1:3" ht="12.75">
      <c r="A246" s="145"/>
      <c r="B246" s="140" t="s">
        <v>281</v>
      </c>
      <c r="C246" s="141">
        <v>11</v>
      </c>
    </row>
    <row r="247" spans="1:3" ht="12.75">
      <c r="A247" s="145"/>
      <c r="B247" s="140" t="s">
        <v>282</v>
      </c>
      <c r="C247" s="141">
        <v>1</v>
      </c>
    </row>
    <row r="248" spans="1:3" ht="12.75">
      <c r="A248" s="145"/>
      <c r="B248" s="140" t="s">
        <v>283</v>
      </c>
      <c r="C248" s="141">
        <v>26</v>
      </c>
    </row>
    <row r="249" spans="1:3" ht="12.75">
      <c r="A249" s="145"/>
      <c r="B249" s="140" t="s">
        <v>284</v>
      </c>
      <c r="C249" s="141">
        <v>1</v>
      </c>
    </row>
    <row r="250" spans="1:3" ht="12.75">
      <c r="A250" s="145"/>
      <c r="B250" s="140" t="s">
        <v>285</v>
      </c>
      <c r="C250" s="141">
        <v>32</v>
      </c>
    </row>
    <row r="251" spans="1:3" ht="12.75">
      <c r="A251" s="145"/>
      <c r="B251" s="140" t="s">
        <v>286</v>
      </c>
      <c r="C251" s="141">
        <v>1</v>
      </c>
    </row>
    <row r="252" spans="1:3" ht="12.75">
      <c r="A252" s="145"/>
      <c r="B252" s="140" t="s">
        <v>287</v>
      </c>
      <c r="C252" s="141">
        <v>2</v>
      </c>
    </row>
    <row r="253" spans="1:3" ht="12.75">
      <c r="A253" s="145"/>
      <c r="B253" s="140" t="s">
        <v>288</v>
      </c>
      <c r="C253" s="141">
        <v>1</v>
      </c>
    </row>
    <row r="254" spans="1:3" ht="12.75">
      <c r="A254" s="145"/>
      <c r="B254" s="140" t="s">
        <v>289</v>
      </c>
      <c r="C254" s="141">
        <v>5</v>
      </c>
    </row>
    <row r="255" spans="1:3" ht="12.75">
      <c r="A255" s="145"/>
      <c r="B255" s="140" t="s">
        <v>290</v>
      </c>
      <c r="C255" s="141">
        <v>1</v>
      </c>
    </row>
    <row r="256" spans="1:3" ht="12.75">
      <c r="A256" s="145"/>
      <c r="B256" s="140" t="s">
        <v>291</v>
      </c>
      <c r="C256" s="141">
        <v>4</v>
      </c>
    </row>
    <row r="257" spans="1:3" ht="12.75">
      <c r="A257" s="145"/>
      <c r="B257" s="140" t="s">
        <v>292</v>
      </c>
      <c r="C257" s="141">
        <v>1</v>
      </c>
    </row>
    <row r="258" spans="1:3" ht="12.75">
      <c r="A258" s="145"/>
      <c r="B258" s="140" t="s">
        <v>293</v>
      </c>
      <c r="C258" s="141">
        <v>25</v>
      </c>
    </row>
    <row r="259" spans="1:3" ht="12.75">
      <c r="A259" s="145"/>
      <c r="B259" s="140" t="s">
        <v>294</v>
      </c>
      <c r="C259" s="141">
        <v>1</v>
      </c>
    </row>
    <row r="260" spans="1:3" ht="12.75">
      <c r="A260" s="145"/>
      <c r="B260" s="140" t="s">
        <v>295</v>
      </c>
      <c r="C260" s="141">
        <v>9</v>
      </c>
    </row>
    <row r="261" spans="1:3" ht="12.75">
      <c r="A261" s="145"/>
      <c r="B261" s="140" t="s">
        <v>296</v>
      </c>
      <c r="C261" s="141">
        <v>1</v>
      </c>
    </row>
    <row r="262" spans="1:3" ht="12.75">
      <c r="A262" s="145"/>
      <c r="B262" s="140" t="s">
        <v>297</v>
      </c>
      <c r="C262" s="141">
        <v>3</v>
      </c>
    </row>
    <row r="263" spans="1:3" ht="12.75">
      <c r="A263" s="145"/>
      <c r="B263" s="140" t="s">
        <v>298</v>
      </c>
      <c r="C263" s="141">
        <v>1</v>
      </c>
    </row>
    <row r="264" spans="1:3" ht="12.75">
      <c r="A264" s="145"/>
      <c r="B264" s="140" t="s">
        <v>299</v>
      </c>
      <c r="C264" s="141">
        <v>43</v>
      </c>
    </row>
    <row r="265" spans="1:3" ht="12.75">
      <c r="A265" s="145"/>
      <c r="B265" s="140" t="s">
        <v>300</v>
      </c>
      <c r="C265" s="141">
        <v>1</v>
      </c>
    </row>
    <row r="266" spans="1:3" ht="12.75">
      <c r="A266" s="145"/>
      <c r="B266" s="140" t="s">
        <v>301</v>
      </c>
      <c r="C266" s="141">
        <v>3</v>
      </c>
    </row>
    <row r="267" spans="1:3" ht="12.75">
      <c r="A267" s="145"/>
      <c r="B267" s="140" t="s">
        <v>302</v>
      </c>
      <c r="C267" s="141">
        <v>2</v>
      </c>
    </row>
    <row r="268" spans="1:3" ht="12.75">
      <c r="A268" s="145"/>
      <c r="B268" s="140" t="s">
        <v>303</v>
      </c>
      <c r="C268" s="141">
        <v>5</v>
      </c>
    </row>
    <row r="269" spans="1:3" ht="12.75">
      <c r="A269" s="145"/>
      <c r="B269" s="140" t="s">
        <v>304</v>
      </c>
      <c r="C269" s="141">
        <v>1</v>
      </c>
    </row>
    <row r="270" spans="1:3" ht="12.75">
      <c r="A270" s="145"/>
      <c r="B270" s="140" t="s">
        <v>305</v>
      </c>
      <c r="C270" s="141">
        <v>29</v>
      </c>
    </row>
    <row r="271" spans="1:3" ht="12.75">
      <c r="A271" s="145"/>
      <c r="B271" s="140" t="s">
        <v>306</v>
      </c>
      <c r="C271" s="141">
        <v>3</v>
      </c>
    </row>
    <row r="272" spans="1:3" ht="12.75">
      <c r="A272" s="145"/>
      <c r="B272" s="140" t="s">
        <v>307</v>
      </c>
      <c r="C272" s="141">
        <v>2</v>
      </c>
    </row>
    <row r="273" spans="1:3" ht="12.75">
      <c r="A273" s="145"/>
      <c r="B273" s="140" t="s">
        <v>308</v>
      </c>
      <c r="C273" s="141">
        <v>1</v>
      </c>
    </row>
    <row r="274" spans="1:3" ht="12.75">
      <c r="A274" s="145"/>
      <c r="B274" s="140" t="s">
        <v>309</v>
      </c>
      <c r="C274" s="141">
        <v>12</v>
      </c>
    </row>
    <row r="275" spans="1:3" ht="12.75">
      <c r="A275" s="145"/>
      <c r="B275" s="140" t="s">
        <v>310</v>
      </c>
      <c r="C275" s="141">
        <v>1</v>
      </c>
    </row>
    <row r="276" spans="1:3" ht="12.75">
      <c r="A276" s="145"/>
      <c r="B276" s="140" t="s">
        <v>311</v>
      </c>
      <c r="C276" s="141">
        <v>16</v>
      </c>
    </row>
    <row r="277" spans="1:3" ht="12.75">
      <c r="A277" s="145"/>
      <c r="B277" s="140" t="s">
        <v>312</v>
      </c>
      <c r="C277" s="141">
        <v>2</v>
      </c>
    </row>
    <row r="278" spans="1:3" ht="12.75">
      <c r="A278" s="145"/>
      <c r="B278" s="140" t="s">
        <v>313</v>
      </c>
      <c r="C278" s="141">
        <v>8</v>
      </c>
    </row>
    <row r="279" spans="1:3" ht="12.75">
      <c r="A279" s="145"/>
      <c r="B279" s="140" t="s">
        <v>314</v>
      </c>
      <c r="C279" s="141">
        <v>1</v>
      </c>
    </row>
    <row r="280" spans="1:3" ht="12.75">
      <c r="A280" s="145"/>
      <c r="B280" s="140" t="s">
        <v>315</v>
      </c>
      <c r="C280" s="141">
        <v>15</v>
      </c>
    </row>
    <row r="281" spans="1:3" ht="12.75">
      <c r="A281" s="145"/>
      <c r="B281" s="140" t="s">
        <v>316</v>
      </c>
      <c r="C281" s="141">
        <v>1</v>
      </c>
    </row>
    <row r="282" spans="1:3" ht="12.75">
      <c r="A282" s="145"/>
      <c r="B282" s="140" t="s">
        <v>317</v>
      </c>
      <c r="C282" s="141">
        <v>3</v>
      </c>
    </row>
    <row r="283" spans="1:3" ht="12.75">
      <c r="A283" s="145"/>
      <c r="B283" s="140" t="s">
        <v>318</v>
      </c>
      <c r="C283" s="141">
        <v>1</v>
      </c>
    </row>
    <row r="284" spans="1:3" ht="12.75">
      <c r="A284" s="145"/>
      <c r="B284" s="140" t="s">
        <v>319</v>
      </c>
      <c r="C284" s="141">
        <v>6</v>
      </c>
    </row>
    <row r="285" spans="1:3" ht="12.75">
      <c r="A285" s="145"/>
      <c r="B285" s="140" t="s">
        <v>320</v>
      </c>
      <c r="C285" s="141">
        <v>2</v>
      </c>
    </row>
    <row r="286" spans="1:3" ht="12.75">
      <c r="A286" s="145"/>
      <c r="B286" s="140" t="s">
        <v>321</v>
      </c>
      <c r="C286" s="141">
        <v>5</v>
      </c>
    </row>
    <row r="287" spans="1:3" ht="12.75">
      <c r="A287" s="145"/>
      <c r="B287" s="140" t="s">
        <v>322</v>
      </c>
      <c r="C287" s="141">
        <v>1</v>
      </c>
    </row>
    <row r="288" spans="1:3" ht="12.75">
      <c r="A288" s="145"/>
      <c r="B288" s="140" t="s">
        <v>323</v>
      </c>
      <c r="C288" s="141">
        <v>10</v>
      </c>
    </row>
    <row r="289" spans="1:3" ht="12.75">
      <c r="A289" s="145"/>
      <c r="B289" s="140" t="s">
        <v>324</v>
      </c>
      <c r="C289" s="141">
        <v>1</v>
      </c>
    </row>
    <row r="290" spans="1:3" ht="12.75">
      <c r="A290" s="145"/>
      <c r="B290" s="140" t="s">
        <v>325</v>
      </c>
      <c r="C290" s="141">
        <v>9</v>
      </c>
    </row>
    <row r="291" spans="1:3" ht="12.75">
      <c r="A291" s="145"/>
      <c r="B291" s="140" t="s">
        <v>326</v>
      </c>
      <c r="C291" s="141">
        <v>1</v>
      </c>
    </row>
    <row r="292" spans="1:3" ht="12.75">
      <c r="A292" s="145"/>
      <c r="B292" s="140" t="s">
        <v>327</v>
      </c>
      <c r="C292" s="141">
        <v>2</v>
      </c>
    </row>
    <row r="293" spans="1:3" ht="12.75">
      <c r="A293" s="145"/>
      <c r="B293" s="140" t="s">
        <v>328</v>
      </c>
      <c r="C293" s="141">
        <v>1</v>
      </c>
    </row>
    <row r="294" spans="1:3" ht="12.75">
      <c r="A294" s="145"/>
      <c r="B294" s="140" t="s">
        <v>329</v>
      </c>
      <c r="C294" s="141">
        <v>10</v>
      </c>
    </row>
    <row r="295" spans="1:3" ht="12.75">
      <c r="A295" s="145"/>
      <c r="B295" s="140" t="s">
        <v>330</v>
      </c>
      <c r="C295" s="141">
        <v>1</v>
      </c>
    </row>
    <row r="296" spans="1:3" ht="12.75">
      <c r="A296" s="145"/>
      <c r="B296" s="140" t="s">
        <v>331</v>
      </c>
      <c r="C296" s="141">
        <v>16</v>
      </c>
    </row>
    <row r="297" spans="1:3" ht="12.75">
      <c r="A297" s="145"/>
      <c r="B297" s="140" t="s">
        <v>332</v>
      </c>
      <c r="C297" s="141">
        <v>1</v>
      </c>
    </row>
    <row r="298" spans="1:3" ht="12.75">
      <c r="A298" s="145"/>
      <c r="B298" s="140" t="s">
        <v>333</v>
      </c>
      <c r="C298" s="141">
        <v>2</v>
      </c>
    </row>
    <row r="299" spans="1:3" ht="12.75">
      <c r="A299" s="145"/>
      <c r="B299" s="140" t="s">
        <v>334</v>
      </c>
      <c r="C299" s="141">
        <v>1</v>
      </c>
    </row>
    <row r="300" spans="1:3" ht="12.75">
      <c r="A300" s="145"/>
      <c r="B300" s="140" t="s">
        <v>335</v>
      </c>
      <c r="C300" s="141">
        <v>1</v>
      </c>
    </row>
    <row r="301" spans="1:3" ht="12.75">
      <c r="A301" s="145"/>
      <c r="B301" s="140" t="s">
        <v>336</v>
      </c>
      <c r="C301" s="141">
        <v>1</v>
      </c>
    </row>
    <row r="302" spans="1:3" ht="12.75">
      <c r="A302" s="145"/>
      <c r="B302" s="140" t="s">
        <v>337</v>
      </c>
      <c r="C302" s="141">
        <v>7</v>
      </c>
    </row>
    <row r="303" spans="1:3" ht="12.75">
      <c r="A303" s="145"/>
      <c r="B303" s="140" t="s">
        <v>338</v>
      </c>
      <c r="C303" s="141">
        <v>1</v>
      </c>
    </row>
    <row r="304" spans="1:3" ht="12.75">
      <c r="A304" s="145"/>
      <c r="B304" s="140" t="s">
        <v>339</v>
      </c>
      <c r="C304" s="141">
        <v>9</v>
      </c>
    </row>
    <row r="305" spans="1:3" ht="12.75">
      <c r="A305" s="145"/>
      <c r="B305" s="140" t="s">
        <v>340</v>
      </c>
      <c r="C305" s="141">
        <v>1</v>
      </c>
    </row>
    <row r="306" spans="1:3" ht="12.75">
      <c r="A306" s="145"/>
      <c r="B306" s="140" t="s">
        <v>341</v>
      </c>
      <c r="C306" s="141">
        <v>13</v>
      </c>
    </row>
    <row r="307" spans="1:3" ht="12.75">
      <c r="A307" s="145"/>
      <c r="B307" s="140" t="s">
        <v>342</v>
      </c>
      <c r="C307" s="141">
        <v>1</v>
      </c>
    </row>
    <row r="308" spans="1:3" ht="12.75">
      <c r="A308" s="145"/>
      <c r="B308" s="140" t="s">
        <v>343</v>
      </c>
      <c r="C308" s="141">
        <v>4</v>
      </c>
    </row>
    <row r="309" spans="1:3" ht="12.75">
      <c r="A309" s="145"/>
      <c r="B309" s="140" t="s">
        <v>344</v>
      </c>
      <c r="C309" s="141">
        <v>1</v>
      </c>
    </row>
    <row r="310" spans="1:3" ht="12.75">
      <c r="A310" s="145"/>
      <c r="B310" s="140" t="s">
        <v>345</v>
      </c>
      <c r="C310" s="141">
        <v>11</v>
      </c>
    </row>
    <row r="311" spans="1:3" ht="12.75">
      <c r="A311" s="145"/>
      <c r="B311" s="140" t="s">
        <v>346</v>
      </c>
      <c r="C311" s="141">
        <v>1</v>
      </c>
    </row>
    <row r="312" spans="1:3" ht="12.75">
      <c r="A312" s="145"/>
      <c r="B312" s="140" t="s">
        <v>347</v>
      </c>
      <c r="C312" s="141">
        <v>1</v>
      </c>
    </row>
    <row r="313" spans="1:3" ht="12.75">
      <c r="A313" s="145"/>
      <c r="B313" s="140" t="s">
        <v>348</v>
      </c>
      <c r="C313" s="141">
        <v>1</v>
      </c>
    </row>
    <row r="314" spans="1:3" ht="12.75">
      <c r="A314" s="145"/>
      <c r="B314" s="140" t="s">
        <v>349</v>
      </c>
      <c r="C314" s="141">
        <v>9</v>
      </c>
    </row>
    <row r="315" spans="1:3" ht="12.75">
      <c r="A315" s="145"/>
      <c r="B315" s="140" t="s">
        <v>350</v>
      </c>
      <c r="C315" s="141">
        <v>1</v>
      </c>
    </row>
    <row r="316" spans="1:3" ht="12.75">
      <c r="A316" s="145"/>
      <c r="B316" s="140" t="s">
        <v>351</v>
      </c>
      <c r="C316" s="141">
        <v>1</v>
      </c>
    </row>
    <row r="317" spans="1:3" ht="12.75">
      <c r="A317" s="145"/>
      <c r="B317" s="140" t="s">
        <v>352</v>
      </c>
      <c r="C317" s="141">
        <v>1</v>
      </c>
    </row>
    <row r="318" spans="1:3" ht="12.75">
      <c r="A318" s="145"/>
      <c r="B318" s="140" t="s">
        <v>353</v>
      </c>
      <c r="C318" s="141">
        <v>4</v>
      </c>
    </row>
    <row r="319" spans="1:3" ht="12.75">
      <c r="A319" s="145"/>
      <c r="B319" s="140" t="s">
        <v>354</v>
      </c>
      <c r="C319" s="141">
        <v>1</v>
      </c>
    </row>
    <row r="320" spans="1:3" ht="12.75">
      <c r="A320" s="145"/>
      <c r="B320" s="140" t="s">
        <v>355</v>
      </c>
      <c r="C320" s="141">
        <v>2</v>
      </c>
    </row>
    <row r="321" spans="1:3" ht="12.75">
      <c r="A321" s="145"/>
      <c r="B321" s="140" t="s">
        <v>356</v>
      </c>
      <c r="C321" s="141">
        <v>1</v>
      </c>
    </row>
    <row r="322" spans="1:3" ht="12.75">
      <c r="A322" s="145"/>
      <c r="B322" s="140" t="s">
        <v>357</v>
      </c>
      <c r="C322" s="141">
        <v>11</v>
      </c>
    </row>
    <row r="323" spans="1:3" ht="12.75">
      <c r="A323" s="145"/>
      <c r="B323" s="140" t="s">
        <v>358</v>
      </c>
      <c r="C323" s="141">
        <v>1</v>
      </c>
    </row>
    <row r="324" spans="1:3" ht="12.75">
      <c r="A324" s="145"/>
      <c r="B324" s="140" t="s">
        <v>359</v>
      </c>
      <c r="C324" s="141">
        <v>1</v>
      </c>
    </row>
    <row r="325" spans="1:3" ht="12.75">
      <c r="A325" s="145"/>
      <c r="B325" s="140" t="s">
        <v>360</v>
      </c>
      <c r="C325" s="141">
        <v>1</v>
      </c>
    </row>
    <row r="326" spans="1:3" ht="12.75">
      <c r="A326" s="145"/>
      <c r="B326" s="140" t="s">
        <v>361</v>
      </c>
      <c r="C326" s="141">
        <v>1</v>
      </c>
    </row>
    <row r="327" spans="1:3" ht="12.75">
      <c r="A327" s="145"/>
      <c r="B327" s="140" t="s">
        <v>362</v>
      </c>
      <c r="C327" s="141">
        <v>1</v>
      </c>
    </row>
    <row r="328" spans="1:3" ht="12.75">
      <c r="A328" s="145"/>
      <c r="B328" s="140" t="s">
        <v>363</v>
      </c>
      <c r="C328" s="141">
        <v>17</v>
      </c>
    </row>
    <row r="329" spans="1:3" ht="12.75">
      <c r="A329" s="145"/>
      <c r="B329" s="140" t="s">
        <v>364</v>
      </c>
      <c r="C329" s="141">
        <v>1</v>
      </c>
    </row>
    <row r="330" spans="1:3" ht="12.75">
      <c r="A330" s="145"/>
      <c r="B330" s="140" t="s">
        <v>365</v>
      </c>
      <c r="C330" s="141">
        <v>1</v>
      </c>
    </row>
    <row r="331" spans="1:3" ht="12.75">
      <c r="A331" s="145"/>
      <c r="B331" s="140" t="s">
        <v>366</v>
      </c>
      <c r="C331" s="141">
        <v>1</v>
      </c>
    </row>
    <row r="332" spans="1:3" ht="12.75">
      <c r="A332" s="145"/>
      <c r="B332" s="140" t="s">
        <v>367</v>
      </c>
      <c r="C332" s="141">
        <v>7</v>
      </c>
    </row>
    <row r="333" spans="1:3" ht="12.75">
      <c r="A333" s="145"/>
      <c r="B333" s="140" t="s">
        <v>368</v>
      </c>
      <c r="C333" s="141">
        <v>1</v>
      </c>
    </row>
    <row r="334" spans="1:3" ht="12.75">
      <c r="A334" s="145"/>
      <c r="B334" s="140" t="s">
        <v>369</v>
      </c>
      <c r="C334" s="141">
        <v>1</v>
      </c>
    </row>
    <row r="335" spans="1:3" ht="12.75">
      <c r="A335" s="145"/>
      <c r="B335" s="140" t="s">
        <v>370</v>
      </c>
      <c r="C335" s="141">
        <v>1</v>
      </c>
    </row>
    <row r="336" spans="1:3" ht="12.75">
      <c r="A336" s="145"/>
      <c r="B336" s="140" t="s">
        <v>371</v>
      </c>
      <c r="C336" s="141">
        <v>8</v>
      </c>
    </row>
    <row r="337" spans="1:3" ht="12.75">
      <c r="A337" s="145"/>
      <c r="B337" s="140" t="s">
        <v>372</v>
      </c>
      <c r="C337" s="141">
        <v>1</v>
      </c>
    </row>
    <row r="338" spans="1:3" ht="12.75">
      <c r="A338" s="145"/>
      <c r="B338" s="140" t="s">
        <v>373</v>
      </c>
      <c r="C338" s="141">
        <v>7</v>
      </c>
    </row>
    <row r="339" spans="1:3" ht="12.75">
      <c r="A339" s="145"/>
      <c r="B339" s="140" t="s">
        <v>374</v>
      </c>
      <c r="C339" s="141">
        <v>1</v>
      </c>
    </row>
    <row r="340" spans="1:3" ht="12.75">
      <c r="A340" s="145"/>
      <c r="B340" s="140" t="s">
        <v>375</v>
      </c>
      <c r="C340" s="141">
        <v>5</v>
      </c>
    </row>
    <row r="341" spans="1:3" ht="12.75">
      <c r="A341" s="145"/>
      <c r="B341" s="140" t="s">
        <v>376</v>
      </c>
      <c r="C341" s="141">
        <v>2</v>
      </c>
    </row>
    <row r="342" spans="1:3" ht="12.75">
      <c r="A342" s="145"/>
      <c r="B342" s="140" t="s">
        <v>377</v>
      </c>
      <c r="C342" s="141">
        <v>2</v>
      </c>
    </row>
    <row r="343" spans="1:3" ht="12.75">
      <c r="A343" s="145"/>
      <c r="B343" s="140" t="s">
        <v>378</v>
      </c>
      <c r="C343" s="141">
        <v>1</v>
      </c>
    </row>
    <row r="344" spans="1:3" ht="12.75">
      <c r="A344" s="145"/>
      <c r="B344" s="140" t="s">
        <v>379</v>
      </c>
      <c r="C344" s="141">
        <v>3</v>
      </c>
    </row>
    <row r="345" spans="1:3" ht="12.75">
      <c r="A345" s="145"/>
      <c r="B345" s="140" t="s">
        <v>380</v>
      </c>
      <c r="C345" s="141">
        <v>1</v>
      </c>
    </row>
    <row r="346" spans="1:3" ht="12.75">
      <c r="A346" s="145"/>
      <c r="B346" s="140" t="s">
        <v>381</v>
      </c>
      <c r="C346" s="141">
        <v>8</v>
      </c>
    </row>
    <row r="347" spans="1:3" ht="12.75">
      <c r="A347" s="145"/>
      <c r="B347" s="140" t="s">
        <v>382</v>
      </c>
      <c r="C347" s="141">
        <v>1</v>
      </c>
    </row>
    <row r="348" spans="1:3" ht="12.75">
      <c r="A348" s="145"/>
      <c r="B348" s="140" t="s">
        <v>383</v>
      </c>
      <c r="C348" s="141">
        <v>2</v>
      </c>
    </row>
    <row r="349" spans="1:3" ht="12.75">
      <c r="A349" s="145"/>
      <c r="B349" s="140" t="s">
        <v>384</v>
      </c>
      <c r="C349" s="141">
        <v>1</v>
      </c>
    </row>
    <row r="350" spans="1:3" ht="12.75">
      <c r="A350" s="145"/>
      <c r="B350" s="140" t="s">
        <v>385</v>
      </c>
      <c r="C350" s="141">
        <v>2</v>
      </c>
    </row>
    <row r="351" spans="1:3" ht="12.75">
      <c r="A351" s="145"/>
      <c r="B351" s="140" t="s">
        <v>386</v>
      </c>
      <c r="C351" s="141">
        <v>1</v>
      </c>
    </row>
    <row r="352" spans="1:3" ht="12.75">
      <c r="A352" s="145"/>
      <c r="B352" s="140" t="s">
        <v>387</v>
      </c>
      <c r="C352" s="141">
        <v>3</v>
      </c>
    </row>
    <row r="353" spans="1:3" ht="12.75">
      <c r="A353" s="145"/>
      <c r="B353" s="140" t="s">
        <v>388</v>
      </c>
      <c r="C353" s="141">
        <v>1</v>
      </c>
    </row>
    <row r="354" spans="1:3" ht="12.75">
      <c r="A354" s="145"/>
      <c r="B354" s="140" t="s">
        <v>389</v>
      </c>
      <c r="C354" s="141">
        <v>4</v>
      </c>
    </row>
    <row r="355" spans="1:3" ht="12.75">
      <c r="A355" s="145"/>
      <c r="B355" s="140" t="s">
        <v>390</v>
      </c>
      <c r="C355" s="141">
        <v>1</v>
      </c>
    </row>
    <row r="356" spans="1:3" ht="12.75">
      <c r="A356" s="145"/>
      <c r="B356" s="140" t="s">
        <v>391</v>
      </c>
      <c r="C356" s="141">
        <v>7</v>
      </c>
    </row>
    <row r="357" spans="1:3" ht="12.75">
      <c r="A357" s="145"/>
      <c r="B357" s="140" t="s">
        <v>392</v>
      </c>
      <c r="C357" s="141">
        <v>1</v>
      </c>
    </row>
    <row r="358" spans="1:3" ht="12.75">
      <c r="A358" s="145"/>
      <c r="B358" s="140" t="s">
        <v>393</v>
      </c>
      <c r="C358" s="141">
        <v>5</v>
      </c>
    </row>
    <row r="359" spans="1:3" ht="12.75">
      <c r="A359" s="145"/>
      <c r="B359" s="140" t="s">
        <v>394</v>
      </c>
      <c r="C359" s="141">
        <v>1</v>
      </c>
    </row>
    <row r="360" spans="1:3" ht="12.75">
      <c r="A360" s="145"/>
      <c r="B360" s="140" t="s">
        <v>395</v>
      </c>
      <c r="C360" s="141">
        <v>1</v>
      </c>
    </row>
    <row r="361" spans="1:3" ht="12.75">
      <c r="A361" s="145"/>
      <c r="B361" s="140" t="s">
        <v>396</v>
      </c>
      <c r="C361" s="141">
        <v>1</v>
      </c>
    </row>
    <row r="362" spans="1:3" ht="12.75">
      <c r="A362" s="145"/>
      <c r="B362" s="140" t="s">
        <v>397</v>
      </c>
      <c r="C362" s="141">
        <v>9</v>
      </c>
    </row>
    <row r="363" spans="1:3" ht="12.75">
      <c r="A363" s="145"/>
      <c r="B363" s="140" t="s">
        <v>398</v>
      </c>
      <c r="C363" s="141">
        <v>1</v>
      </c>
    </row>
    <row r="364" spans="1:3" ht="12.75">
      <c r="A364" s="145"/>
      <c r="B364" s="140" t="s">
        <v>399</v>
      </c>
      <c r="C364" s="141">
        <v>1</v>
      </c>
    </row>
    <row r="365" spans="1:3" ht="12.75">
      <c r="A365" s="145"/>
      <c r="B365" s="140" t="s">
        <v>400</v>
      </c>
      <c r="C365" s="141">
        <v>1</v>
      </c>
    </row>
    <row r="366" spans="1:3" ht="12.75">
      <c r="A366" s="145"/>
      <c r="B366" s="140" t="s">
        <v>401</v>
      </c>
      <c r="C366" s="141">
        <v>2</v>
      </c>
    </row>
    <row r="367" spans="1:3" ht="12.75">
      <c r="A367" s="145"/>
      <c r="B367" s="140" t="s">
        <v>402</v>
      </c>
      <c r="C367" s="141">
        <v>1</v>
      </c>
    </row>
    <row r="368" spans="1:3" ht="12.75">
      <c r="A368" s="145"/>
      <c r="B368" s="140" t="s">
        <v>403</v>
      </c>
      <c r="C368" s="141">
        <v>4</v>
      </c>
    </row>
    <row r="369" spans="1:3" ht="12.75">
      <c r="A369" s="145"/>
      <c r="B369" s="140" t="s">
        <v>404</v>
      </c>
      <c r="C369" s="141">
        <v>1</v>
      </c>
    </row>
    <row r="370" spans="1:3" ht="12.75">
      <c r="A370" s="145"/>
      <c r="B370" s="140" t="s">
        <v>405</v>
      </c>
      <c r="C370" s="141">
        <v>22</v>
      </c>
    </row>
    <row r="371" spans="1:3" ht="12.75">
      <c r="A371" s="145"/>
      <c r="B371" s="140" t="s">
        <v>406</v>
      </c>
      <c r="C371" s="141">
        <v>1</v>
      </c>
    </row>
    <row r="372" spans="1:3" ht="12.75">
      <c r="A372" s="145"/>
      <c r="B372" s="140" t="s">
        <v>407</v>
      </c>
      <c r="C372" s="141">
        <v>13</v>
      </c>
    </row>
    <row r="373" spans="1:3" ht="12.75">
      <c r="A373" s="145"/>
      <c r="B373" s="140" t="s">
        <v>408</v>
      </c>
      <c r="C373" s="141">
        <v>1</v>
      </c>
    </row>
    <row r="374" spans="1:3" ht="12.75">
      <c r="A374" s="145"/>
      <c r="B374" s="140" t="s">
        <v>409</v>
      </c>
      <c r="C374" s="141">
        <v>12</v>
      </c>
    </row>
    <row r="375" spans="1:3" ht="12.75">
      <c r="A375" s="145"/>
      <c r="B375" s="140" t="s">
        <v>410</v>
      </c>
      <c r="C375" s="141">
        <v>1</v>
      </c>
    </row>
    <row r="376" spans="1:3" ht="12.75">
      <c r="A376" s="145"/>
      <c r="B376" s="140" t="s">
        <v>411</v>
      </c>
      <c r="C376" s="141">
        <v>2</v>
      </c>
    </row>
    <row r="377" spans="1:3" ht="12.75">
      <c r="A377" s="145"/>
      <c r="B377" s="140" t="s">
        <v>412</v>
      </c>
      <c r="C377" s="141">
        <v>1</v>
      </c>
    </row>
    <row r="378" spans="1:3" ht="12.75">
      <c r="A378" s="145"/>
      <c r="B378" s="140" t="s">
        <v>413</v>
      </c>
      <c r="C378" s="141">
        <v>1</v>
      </c>
    </row>
    <row r="379" spans="1:3" ht="12.75">
      <c r="A379" s="145"/>
      <c r="B379" s="140" t="s">
        <v>414</v>
      </c>
      <c r="C379" s="141">
        <v>1</v>
      </c>
    </row>
    <row r="380" spans="1:3" ht="12.75">
      <c r="A380" s="145"/>
      <c r="B380" s="140" t="s">
        <v>415</v>
      </c>
      <c r="C380" s="141">
        <v>1</v>
      </c>
    </row>
    <row r="381" spans="1:3" ht="12.75">
      <c r="A381" s="145"/>
      <c r="B381" s="140" t="s">
        <v>416</v>
      </c>
      <c r="C381" s="141">
        <v>1</v>
      </c>
    </row>
    <row r="382" spans="1:3" ht="12.75">
      <c r="A382" s="145"/>
      <c r="B382" s="140" t="s">
        <v>417</v>
      </c>
      <c r="C382" s="141">
        <v>6</v>
      </c>
    </row>
    <row r="383" spans="1:3" ht="12.75">
      <c r="A383" s="145"/>
      <c r="B383" s="140" t="s">
        <v>418</v>
      </c>
      <c r="C383" s="141">
        <v>1</v>
      </c>
    </row>
    <row r="384" spans="1:3" ht="12.75">
      <c r="A384" s="145"/>
      <c r="B384" s="140" t="s">
        <v>419</v>
      </c>
      <c r="C384" s="141">
        <v>1</v>
      </c>
    </row>
    <row r="385" spans="1:3" ht="12.75">
      <c r="A385" s="145"/>
      <c r="B385" s="140" t="s">
        <v>420</v>
      </c>
      <c r="C385" s="141">
        <v>1</v>
      </c>
    </row>
    <row r="386" spans="1:3" ht="12.75">
      <c r="A386" s="145"/>
      <c r="B386" s="140" t="s">
        <v>421</v>
      </c>
      <c r="C386" s="141">
        <v>2</v>
      </c>
    </row>
    <row r="387" spans="1:3" ht="12.75">
      <c r="A387" s="145"/>
      <c r="B387" s="140" t="s">
        <v>422</v>
      </c>
      <c r="C387" s="141">
        <v>1</v>
      </c>
    </row>
    <row r="388" spans="1:3" ht="12.75">
      <c r="A388" s="145"/>
      <c r="B388" s="140" t="s">
        <v>423</v>
      </c>
      <c r="C388" s="141">
        <v>9</v>
      </c>
    </row>
    <row r="389" spans="1:3" ht="12.75">
      <c r="A389" s="145"/>
      <c r="B389" s="140" t="s">
        <v>424</v>
      </c>
      <c r="C389" s="141">
        <v>2</v>
      </c>
    </row>
    <row r="390" spans="1:3" ht="12.75">
      <c r="A390" s="145"/>
      <c r="B390" s="140" t="s">
        <v>425</v>
      </c>
      <c r="C390" s="141">
        <v>7</v>
      </c>
    </row>
    <row r="391" spans="1:3" ht="12.75">
      <c r="A391" s="145"/>
      <c r="B391" s="140" t="s">
        <v>426</v>
      </c>
      <c r="C391" s="141">
        <v>1</v>
      </c>
    </row>
    <row r="392" spans="1:3" ht="12.75">
      <c r="A392" s="145"/>
      <c r="B392" s="140" t="s">
        <v>427</v>
      </c>
      <c r="C392" s="141">
        <v>2</v>
      </c>
    </row>
    <row r="393" spans="1:3" ht="12.75">
      <c r="A393" s="145"/>
      <c r="B393" s="140" t="s">
        <v>428</v>
      </c>
      <c r="C393" s="141">
        <v>1</v>
      </c>
    </row>
    <row r="394" spans="1:3" ht="12.75">
      <c r="A394" s="145"/>
      <c r="B394" s="140" t="s">
        <v>429</v>
      </c>
      <c r="C394" s="141">
        <v>1</v>
      </c>
    </row>
    <row r="395" spans="1:3" ht="12.75">
      <c r="A395" s="145"/>
      <c r="B395" s="140" t="s">
        <v>430</v>
      </c>
      <c r="C395" s="141">
        <v>1</v>
      </c>
    </row>
    <row r="396" spans="1:3" ht="12.75">
      <c r="A396" s="145"/>
      <c r="B396" s="140" t="s">
        <v>431</v>
      </c>
      <c r="C396" s="141">
        <v>9</v>
      </c>
    </row>
    <row r="397" spans="1:3" ht="12.75">
      <c r="A397" s="145"/>
      <c r="B397" s="140" t="s">
        <v>432</v>
      </c>
      <c r="C397" s="141">
        <v>1</v>
      </c>
    </row>
    <row r="398" spans="1:3" ht="12.75">
      <c r="A398" s="145"/>
      <c r="B398" s="140" t="s">
        <v>433</v>
      </c>
      <c r="C398" s="141">
        <v>2</v>
      </c>
    </row>
    <row r="399" spans="1:3" ht="12.75">
      <c r="A399" s="145"/>
      <c r="B399" s="140" t="s">
        <v>434</v>
      </c>
      <c r="C399" s="141">
        <v>1</v>
      </c>
    </row>
    <row r="400" spans="1:3" ht="12.75">
      <c r="A400" s="145"/>
      <c r="B400" s="140" t="s">
        <v>435</v>
      </c>
      <c r="C400" s="141">
        <v>2</v>
      </c>
    </row>
    <row r="401" spans="1:3" ht="12.75">
      <c r="A401" s="145"/>
      <c r="B401" s="140" t="s">
        <v>436</v>
      </c>
      <c r="C401" s="141">
        <v>1</v>
      </c>
    </row>
    <row r="402" spans="1:3" ht="12.75">
      <c r="A402" s="145"/>
      <c r="B402" s="140" t="s">
        <v>437</v>
      </c>
      <c r="C402" s="141">
        <v>1</v>
      </c>
    </row>
    <row r="403" spans="1:3" ht="12.75">
      <c r="A403" s="145"/>
      <c r="B403" s="140" t="s">
        <v>438</v>
      </c>
      <c r="C403" s="141">
        <v>1</v>
      </c>
    </row>
    <row r="404" spans="1:3" ht="12.75">
      <c r="A404" s="145"/>
      <c r="B404" s="140" t="s">
        <v>439</v>
      </c>
      <c r="C404" s="141">
        <v>1</v>
      </c>
    </row>
    <row r="405" spans="1:3" ht="12.75">
      <c r="A405" s="145"/>
      <c r="B405" s="140" t="s">
        <v>440</v>
      </c>
      <c r="C405" s="141">
        <v>1</v>
      </c>
    </row>
    <row r="406" spans="1:3" ht="12.75">
      <c r="A406" s="145"/>
      <c r="B406" s="140" t="s">
        <v>441</v>
      </c>
      <c r="C406" s="141">
        <v>2</v>
      </c>
    </row>
    <row r="407" spans="1:3" ht="12.75">
      <c r="A407" s="145"/>
      <c r="B407" s="140" t="s">
        <v>442</v>
      </c>
      <c r="C407" s="141">
        <v>1</v>
      </c>
    </row>
    <row r="408" spans="1:3" ht="12.75">
      <c r="A408" s="145"/>
      <c r="B408" s="140" t="s">
        <v>443</v>
      </c>
      <c r="C408" s="141">
        <v>4</v>
      </c>
    </row>
    <row r="409" spans="1:3" ht="12.75">
      <c r="A409" s="145"/>
      <c r="B409" s="140" t="s">
        <v>444</v>
      </c>
      <c r="C409" s="141">
        <v>2</v>
      </c>
    </row>
    <row r="410" spans="1:3" ht="12.75">
      <c r="A410" s="145"/>
      <c r="B410" s="140" t="s">
        <v>445</v>
      </c>
      <c r="C410" s="141">
        <v>4</v>
      </c>
    </row>
    <row r="411" spans="1:3" ht="12.75">
      <c r="A411" s="145"/>
      <c r="B411" s="140" t="s">
        <v>446</v>
      </c>
      <c r="C411" s="141">
        <v>1</v>
      </c>
    </row>
    <row r="412" spans="1:3" ht="12.75">
      <c r="A412" s="145"/>
      <c r="B412" s="140" t="s">
        <v>447</v>
      </c>
      <c r="C412" s="141">
        <v>19</v>
      </c>
    </row>
    <row r="413" spans="1:3" ht="12.75">
      <c r="A413" s="145"/>
      <c r="B413" s="140" t="s">
        <v>448</v>
      </c>
      <c r="C413" s="141">
        <v>1</v>
      </c>
    </row>
    <row r="414" spans="1:3" ht="12.75">
      <c r="A414" s="145"/>
      <c r="B414" s="140" t="s">
        <v>456</v>
      </c>
      <c r="C414" s="141">
        <v>1</v>
      </c>
    </row>
    <row r="415" spans="1:3" ht="12.75">
      <c r="A415" s="145"/>
      <c r="B415" s="140" t="s">
        <v>457</v>
      </c>
      <c r="C415" s="141">
        <v>1</v>
      </c>
    </row>
    <row r="416" spans="1:3" ht="12.75">
      <c r="A416" s="145"/>
      <c r="B416" s="140" t="s">
        <v>458</v>
      </c>
      <c r="C416" s="141">
        <v>5</v>
      </c>
    </row>
    <row r="417" spans="1:3" ht="12.75">
      <c r="A417" s="145"/>
      <c r="B417" s="140" t="s">
        <v>459</v>
      </c>
      <c r="C417" s="141">
        <v>1</v>
      </c>
    </row>
    <row r="418" spans="1:3" ht="12.75">
      <c r="A418" s="145"/>
      <c r="B418" s="140" t="s">
        <v>460</v>
      </c>
      <c r="C418" s="141">
        <v>1</v>
      </c>
    </row>
    <row r="419" spans="1:3" ht="12.75">
      <c r="A419" s="145"/>
      <c r="B419" s="140" t="s">
        <v>461</v>
      </c>
      <c r="C419" s="141">
        <v>1</v>
      </c>
    </row>
    <row r="420" spans="1:3" ht="12.75">
      <c r="A420" s="145"/>
      <c r="B420" s="140" t="s">
        <v>462</v>
      </c>
      <c r="C420" s="141">
        <v>1</v>
      </c>
    </row>
    <row r="421" spans="1:3" ht="12.75">
      <c r="A421" s="145"/>
      <c r="B421" s="140" t="s">
        <v>463</v>
      </c>
      <c r="C421" s="141">
        <v>1</v>
      </c>
    </row>
    <row r="422" spans="1:3" ht="12.75">
      <c r="A422" s="145"/>
      <c r="B422" s="140" t="s">
        <v>464</v>
      </c>
      <c r="C422" s="141">
        <v>12</v>
      </c>
    </row>
    <row r="423" spans="1:3" ht="12.75">
      <c r="A423" s="145"/>
      <c r="B423" s="140" t="s">
        <v>465</v>
      </c>
      <c r="C423" s="141">
        <v>1</v>
      </c>
    </row>
    <row r="424" spans="1:3" ht="12.75">
      <c r="A424" s="145"/>
      <c r="B424" s="140" t="s">
        <v>730</v>
      </c>
      <c r="C424" s="141">
        <v>11</v>
      </c>
    </row>
    <row r="425" spans="1:3" ht="12.75">
      <c r="A425" s="145"/>
      <c r="B425" s="140" t="s">
        <v>731</v>
      </c>
      <c r="C425" s="141">
        <v>1</v>
      </c>
    </row>
    <row r="426" spans="1:3" ht="12.75">
      <c r="A426" s="145"/>
      <c r="B426" s="140" t="s">
        <v>466</v>
      </c>
      <c r="C426" s="141">
        <v>3</v>
      </c>
    </row>
    <row r="427" spans="1:3" ht="12.75">
      <c r="A427" s="145"/>
      <c r="B427" s="140" t="s">
        <v>467</v>
      </c>
      <c r="C427" s="141">
        <v>1</v>
      </c>
    </row>
    <row r="428" spans="1:3" ht="12.75">
      <c r="A428" s="145"/>
      <c r="B428" s="140" t="s">
        <v>468</v>
      </c>
      <c r="C428" s="141">
        <v>2</v>
      </c>
    </row>
    <row r="429" spans="1:3" ht="12.75">
      <c r="A429" s="145"/>
      <c r="B429" s="140" t="s">
        <v>469</v>
      </c>
      <c r="C429" s="141">
        <v>1</v>
      </c>
    </row>
    <row r="430" spans="1:3" ht="12.75">
      <c r="A430" s="145"/>
      <c r="B430" s="140" t="s">
        <v>486</v>
      </c>
      <c r="C430" s="141">
        <v>3</v>
      </c>
    </row>
    <row r="431" spans="1:3" ht="12.75">
      <c r="A431" s="145"/>
      <c r="B431" s="140" t="s">
        <v>487</v>
      </c>
      <c r="C431" s="141">
        <v>2</v>
      </c>
    </row>
    <row r="432" spans="1:3" ht="12.75">
      <c r="A432" s="145"/>
      <c r="B432" s="140" t="s">
        <v>488</v>
      </c>
      <c r="C432" s="141">
        <v>3</v>
      </c>
    </row>
    <row r="433" spans="1:3" ht="12.75">
      <c r="A433" s="145"/>
      <c r="B433" s="140" t="s">
        <v>489</v>
      </c>
      <c r="C433" s="141">
        <v>1</v>
      </c>
    </row>
    <row r="434" spans="1:3" ht="12.75">
      <c r="A434" s="145"/>
      <c r="B434" s="140" t="s">
        <v>490</v>
      </c>
      <c r="C434" s="141">
        <v>6</v>
      </c>
    </row>
    <row r="435" spans="1:3" ht="12.75">
      <c r="A435" s="145"/>
      <c r="B435" s="140" t="s">
        <v>491</v>
      </c>
      <c r="C435" s="141">
        <v>1</v>
      </c>
    </row>
    <row r="436" spans="1:3" ht="12.75">
      <c r="A436" s="145"/>
      <c r="B436" s="140" t="s">
        <v>492</v>
      </c>
      <c r="C436" s="141">
        <v>1</v>
      </c>
    </row>
    <row r="437" spans="1:3" ht="12.75">
      <c r="A437" s="145"/>
      <c r="B437" s="140" t="s">
        <v>493</v>
      </c>
      <c r="C437" s="141">
        <v>1</v>
      </c>
    </row>
    <row r="438" spans="1:3" ht="12.75">
      <c r="A438" s="145"/>
      <c r="B438" s="140" t="s">
        <v>498</v>
      </c>
      <c r="C438" s="141">
        <v>1</v>
      </c>
    </row>
    <row r="439" spans="1:3" ht="12.75">
      <c r="A439" s="145"/>
      <c r="B439" s="140" t="s">
        <v>499</v>
      </c>
      <c r="C439" s="141">
        <v>1</v>
      </c>
    </row>
    <row r="440" spans="1:3" ht="12.75">
      <c r="A440" s="145"/>
      <c r="B440" s="140" t="s">
        <v>500</v>
      </c>
      <c r="C440" s="141">
        <v>2</v>
      </c>
    </row>
    <row r="441" spans="1:3" ht="12.75">
      <c r="A441" s="145"/>
      <c r="B441" s="140" t="s">
        <v>501</v>
      </c>
      <c r="C441" s="141">
        <v>1</v>
      </c>
    </row>
    <row r="442" spans="1:3" ht="12.75">
      <c r="A442" s="145"/>
      <c r="B442" s="140" t="s">
        <v>506</v>
      </c>
      <c r="C442" s="141">
        <v>1</v>
      </c>
    </row>
    <row r="443" spans="1:3" ht="12.75">
      <c r="A443" s="145"/>
      <c r="B443" s="140" t="s">
        <v>507</v>
      </c>
      <c r="C443" s="141">
        <v>1</v>
      </c>
    </row>
    <row r="444" spans="1:3" ht="12.75">
      <c r="A444" s="145"/>
      <c r="B444" s="140" t="s">
        <v>508</v>
      </c>
      <c r="C444" s="141">
        <v>8</v>
      </c>
    </row>
    <row r="445" spans="1:3" ht="12.75">
      <c r="A445" s="145"/>
      <c r="B445" s="140" t="s">
        <v>509</v>
      </c>
      <c r="C445" s="141">
        <v>1</v>
      </c>
    </row>
    <row r="446" spans="1:3" ht="12.75">
      <c r="A446" s="145"/>
      <c r="B446" s="140" t="s">
        <v>510</v>
      </c>
      <c r="C446" s="141">
        <v>2</v>
      </c>
    </row>
    <row r="447" spans="1:3" ht="12.75">
      <c r="A447" s="145"/>
      <c r="B447" s="140" t="s">
        <v>511</v>
      </c>
      <c r="C447" s="141">
        <v>1</v>
      </c>
    </row>
    <row r="448" spans="1:3" ht="12.75">
      <c r="A448" s="145"/>
      <c r="B448" s="140" t="s">
        <v>512</v>
      </c>
      <c r="C448" s="141">
        <v>7</v>
      </c>
    </row>
    <row r="449" spans="1:3" ht="12.75">
      <c r="A449" s="145"/>
      <c r="B449" s="140" t="s">
        <v>513</v>
      </c>
      <c r="C449" s="141">
        <v>1</v>
      </c>
    </row>
    <row r="450" spans="1:3" ht="12.75">
      <c r="A450" s="145"/>
      <c r="B450" s="140" t="s">
        <v>548</v>
      </c>
      <c r="C450" s="141">
        <v>1</v>
      </c>
    </row>
    <row r="451" spans="1:3" ht="12.75">
      <c r="A451" s="145"/>
      <c r="B451" s="140" t="s">
        <v>549</v>
      </c>
      <c r="C451" s="141">
        <v>1</v>
      </c>
    </row>
    <row r="452" spans="1:3" ht="12.75">
      <c r="A452" s="145"/>
      <c r="B452" s="140" t="s">
        <v>550</v>
      </c>
      <c r="C452" s="141">
        <v>1</v>
      </c>
    </row>
    <row r="453" spans="1:3" ht="12.75">
      <c r="A453" s="145"/>
      <c r="B453" s="140" t="s">
        <v>551</v>
      </c>
      <c r="C453" s="141">
        <v>1</v>
      </c>
    </row>
    <row r="454" spans="1:3" ht="12.75">
      <c r="A454" s="145"/>
      <c r="B454" s="140" t="s">
        <v>552</v>
      </c>
      <c r="C454" s="141">
        <v>3</v>
      </c>
    </row>
    <row r="455" spans="1:3" ht="12.75">
      <c r="A455" s="145"/>
      <c r="B455" s="140" t="s">
        <v>553</v>
      </c>
      <c r="C455" s="141">
        <v>1</v>
      </c>
    </row>
    <row r="456" spans="1:3" ht="12.75">
      <c r="A456" s="145"/>
      <c r="B456" s="140" t="s">
        <v>554</v>
      </c>
      <c r="C456" s="141">
        <v>3</v>
      </c>
    </row>
    <row r="457" spans="1:3" ht="12.75">
      <c r="A457" s="145"/>
      <c r="B457" s="140" t="s">
        <v>555</v>
      </c>
      <c r="C457" s="141">
        <v>1</v>
      </c>
    </row>
    <row r="458" spans="1:3" ht="12.75">
      <c r="A458" s="145"/>
      <c r="B458" s="140" t="s">
        <v>556</v>
      </c>
      <c r="C458" s="141">
        <v>3</v>
      </c>
    </row>
    <row r="459" spans="1:3" ht="12.75">
      <c r="A459" s="145"/>
      <c r="B459" s="140" t="s">
        <v>557</v>
      </c>
      <c r="C459" s="141">
        <v>1</v>
      </c>
    </row>
    <row r="460" spans="1:3" ht="12.75">
      <c r="A460" s="145"/>
      <c r="B460" s="140" t="s">
        <v>558</v>
      </c>
      <c r="C460" s="141">
        <v>1</v>
      </c>
    </row>
    <row r="461" spans="1:3" ht="12.75">
      <c r="A461" s="145"/>
      <c r="B461" s="140" t="s">
        <v>559</v>
      </c>
      <c r="C461" s="141">
        <v>1</v>
      </c>
    </row>
    <row r="462" spans="1:3" ht="12.75">
      <c r="A462" s="145"/>
      <c r="B462" s="140" t="s">
        <v>560</v>
      </c>
      <c r="C462" s="141">
        <v>4</v>
      </c>
    </row>
    <row r="463" spans="1:3" ht="12.75">
      <c r="A463" s="145"/>
      <c r="B463" s="140" t="s">
        <v>561</v>
      </c>
      <c r="C463" s="141">
        <v>1</v>
      </c>
    </row>
    <row r="464" spans="1:3" ht="12.75">
      <c r="A464" s="145"/>
      <c r="B464" s="140" t="s">
        <v>562</v>
      </c>
      <c r="C464" s="141">
        <v>2</v>
      </c>
    </row>
    <row r="465" spans="1:3" ht="12.75">
      <c r="A465" s="145"/>
      <c r="B465" s="140" t="s">
        <v>563</v>
      </c>
      <c r="C465" s="141">
        <v>1</v>
      </c>
    </row>
    <row r="466" spans="1:3" ht="12.75">
      <c r="A466" s="145"/>
      <c r="B466" s="140" t="s">
        <v>564</v>
      </c>
      <c r="C466" s="141">
        <v>1</v>
      </c>
    </row>
    <row r="467" spans="1:3" ht="12.75">
      <c r="A467" s="145"/>
      <c r="B467" s="140" t="s">
        <v>565</v>
      </c>
      <c r="C467" s="141">
        <v>1</v>
      </c>
    </row>
    <row r="468" spans="1:3" ht="12.75">
      <c r="A468" s="145"/>
      <c r="B468" s="140" t="s">
        <v>566</v>
      </c>
      <c r="C468" s="141">
        <v>1</v>
      </c>
    </row>
    <row r="469" spans="1:3" ht="12.75">
      <c r="A469" s="145"/>
      <c r="B469" s="140" t="s">
        <v>567</v>
      </c>
      <c r="C469" s="141">
        <v>1</v>
      </c>
    </row>
    <row r="470" spans="1:3" ht="12.75">
      <c r="A470" s="145"/>
      <c r="B470" s="140" t="s">
        <v>568</v>
      </c>
      <c r="C470" s="141">
        <v>6</v>
      </c>
    </row>
    <row r="471" spans="1:3" ht="12.75">
      <c r="A471" s="145"/>
      <c r="B471" s="140" t="s">
        <v>569</v>
      </c>
      <c r="C471" s="141">
        <v>1</v>
      </c>
    </row>
    <row r="472" spans="1:3" ht="12.75">
      <c r="A472" s="145"/>
      <c r="B472" s="140" t="s">
        <v>570</v>
      </c>
      <c r="C472" s="141">
        <v>1</v>
      </c>
    </row>
    <row r="473" spans="1:3" ht="12.75">
      <c r="A473" s="145"/>
      <c r="B473" s="140" t="s">
        <v>571</v>
      </c>
      <c r="C473" s="141">
        <v>1</v>
      </c>
    </row>
    <row r="474" spans="1:3" ht="12.75">
      <c r="A474" s="145"/>
      <c r="B474" s="140" t="s">
        <v>572</v>
      </c>
      <c r="C474" s="141">
        <v>3</v>
      </c>
    </row>
    <row r="475" spans="1:3" ht="12.75">
      <c r="A475" s="145"/>
      <c r="B475" s="140" t="s">
        <v>573</v>
      </c>
      <c r="C475" s="141">
        <v>1</v>
      </c>
    </row>
    <row r="476" spans="1:3" ht="12.75">
      <c r="A476" s="145"/>
      <c r="B476" s="140" t="s">
        <v>574</v>
      </c>
      <c r="C476" s="141">
        <v>1</v>
      </c>
    </row>
    <row r="477" spans="1:3" ht="12.75">
      <c r="A477" s="145"/>
      <c r="B477" s="140" t="s">
        <v>575</v>
      </c>
      <c r="C477" s="141">
        <v>1</v>
      </c>
    </row>
    <row r="478" spans="1:3" ht="12.75">
      <c r="A478" s="145"/>
      <c r="B478" s="140" t="s">
        <v>576</v>
      </c>
      <c r="C478" s="141">
        <v>6</v>
      </c>
    </row>
    <row r="479" spans="1:3" ht="12.75">
      <c r="A479" s="145"/>
      <c r="B479" s="140" t="s">
        <v>577</v>
      </c>
      <c r="C479" s="141">
        <v>1</v>
      </c>
    </row>
    <row r="480" spans="1:3" ht="12.75">
      <c r="A480" s="145"/>
      <c r="B480" s="140" t="s">
        <v>578</v>
      </c>
      <c r="C480" s="141">
        <v>1</v>
      </c>
    </row>
    <row r="481" spans="1:3" ht="12.75">
      <c r="A481" s="145"/>
      <c r="B481" s="140" t="s">
        <v>579</v>
      </c>
      <c r="C481" s="141">
        <v>1</v>
      </c>
    </row>
    <row r="482" spans="1:3" ht="12.75">
      <c r="A482" s="145"/>
      <c r="B482" s="140" t="s">
        <v>580</v>
      </c>
      <c r="C482" s="141">
        <v>1</v>
      </c>
    </row>
    <row r="483" spans="1:3" ht="12.75">
      <c r="A483" s="145"/>
      <c r="B483" s="140" t="s">
        <v>581</v>
      </c>
      <c r="C483" s="141">
        <v>1</v>
      </c>
    </row>
    <row r="484" spans="1:3" ht="12.75">
      <c r="A484" s="145"/>
      <c r="B484" s="140" t="s">
        <v>582</v>
      </c>
      <c r="C484" s="141">
        <v>1</v>
      </c>
    </row>
    <row r="485" spans="1:3" ht="12.75">
      <c r="A485" s="145"/>
      <c r="B485" s="140" t="s">
        <v>583</v>
      </c>
      <c r="C485" s="141">
        <v>1</v>
      </c>
    </row>
    <row r="486" spans="1:3" ht="12.75">
      <c r="A486" s="145"/>
      <c r="B486" s="140" t="s">
        <v>584</v>
      </c>
      <c r="C486" s="141">
        <v>1</v>
      </c>
    </row>
    <row r="487" spans="1:3" ht="12.75">
      <c r="A487" s="145"/>
      <c r="B487" s="140" t="s">
        <v>585</v>
      </c>
      <c r="C487" s="141">
        <v>1</v>
      </c>
    </row>
    <row r="488" spans="1:3" ht="12.75">
      <c r="A488" s="145"/>
      <c r="B488" s="140" t="s">
        <v>598</v>
      </c>
      <c r="C488" s="141">
        <v>3</v>
      </c>
    </row>
    <row r="489" spans="1:3" ht="12.75">
      <c r="A489" s="145"/>
      <c r="B489" s="140" t="s">
        <v>599</v>
      </c>
      <c r="C489" s="141">
        <v>1</v>
      </c>
    </row>
    <row r="490" spans="1:3" ht="12.75">
      <c r="A490" s="145"/>
      <c r="B490" s="140" t="s">
        <v>600</v>
      </c>
      <c r="C490" s="141">
        <v>8</v>
      </c>
    </row>
    <row r="491" spans="1:3" ht="12.75">
      <c r="A491" s="145"/>
      <c r="B491" s="140" t="s">
        <v>601</v>
      </c>
      <c r="C491" s="141">
        <v>1</v>
      </c>
    </row>
    <row r="492" spans="1:3" ht="12.75">
      <c r="A492" s="145"/>
      <c r="B492" s="140" t="s">
        <v>602</v>
      </c>
      <c r="C492" s="141">
        <v>1</v>
      </c>
    </row>
    <row r="493" spans="1:3" ht="12.75">
      <c r="A493" s="145"/>
      <c r="B493" s="140" t="s">
        <v>603</v>
      </c>
      <c r="C493" s="141">
        <v>1</v>
      </c>
    </row>
    <row r="494" spans="1:3" ht="12.75">
      <c r="A494" s="145"/>
      <c r="B494" s="140" t="s">
        <v>604</v>
      </c>
      <c r="C494" s="141">
        <v>1</v>
      </c>
    </row>
    <row r="495" spans="1:3" ht="12.75">
      <c r="A495" s="145"/>
      <c r="B495" s="140" t="s">
        <v>605</v>
      </c>
      <c r="C495" s="141">
        <v>1</v>
      </c>
    </row>
    <row r="496" spans="1:3" ht="12.75">
      <c r="A496" s="145"/>
      <c r="B496" s="140" t="s">
        <v>606</v>
      </c>
      <c r="C496" s="141">
        <v>1</v>
      </c>
    </row>
    <row r="497" spans="1:3" ht="12.75">
      <c r="A497" s="145"/>
      <c r="B497" s="140" t="s">
        <v>607</v>
      </c>
      <c r="C497" s="141">
        <v>1</v>
      </c>
    </row>
    <row r="498" spans="1:3" ht="12.75">
      <c r="A498" s="145"/>
      <c r="B498" s="140" t="s">
        <v>608</v>
      </c>
      <c r="C498" s="141">
        <v>1</v>
      </c>
    </row>
    <row r="499" spans="1:3" ht="12.75">
      <c r="A499" s="145"/>
      <c r="B499" s="140" t="s">
        <v>609</v>
      </c>
      <c r="C499" s="141">
        <v>1</v>
      </c>
    </row>
    <row r="500" spans="1:3" ht="12.75">
      <c r="A500" s="145"/>
      <c r="B500" s="140" t="s">
        <v>610</v>
      </c>
      <c r="C500" s="141">
        <v>1</v>
      </c>
    </row>
    <row r="501" spans="1:3" ht="12.75">
      <c r="A501" s="145"/>
      <c r="B501" s="140" t="s">
        <v>611</v>
      </c>
      <c r="C501" s="141">
        <v>1</v>
      </c>
    </row>
    <row r="502" spans="1:3" ht="12.75">
      <c r="A502" s="145"/>
      <c r="B502" s="140" t="s">
        <v>614</v>
      </c>
      <c r="C502" s="141">
        <v>1</v>
      </c>
    </row>
    <row r="503" spans="1:3" ht="12.75">
      <c r="A503" s="145"/>
      <c r="B503" s="140" t="s">
        <v>615</v>
      </c>
      <c r="C503" s="141">
        <v>1</v>
      </c>
    </row>
    <row r="504" spans="1:3" ht="12.75">
      <c r="A504" s="145"/>
      <c r="B504" s="140" t="s">
        <v>616</v>
      </c>
      <c r="C504" s="141">
        <v>1</v>
      </c>
    </row>
    <row r="505" spans="1:3" ht="12.75">
      <c r="A505" s="145"/>
      <c r="B505" s="140" t="s">
        <v>617</v>
      </c>
      <c r="C505" s="141">
        <v>1</v>
      </c>
    </row>
    <row r="506" spans="1:3" ht="12.75">
      <c r="A506" s="145"/>
      <c r="B506" s="140" t="s">
        <v>618</v>
      </c>
      <c r="C506" s="141">
        <v>5</v>
      </c>
    </row>
    <row r="507" spans="1:3" ht="12.75">
      <c r="A507" s="145"/>
      <c r="B507" s="140" t="s">
        <v>619</v>
      </c>
      <c r="C507" s="141">
        <v>1</v>
      </c>
    </row>
    <row r="508" spans="1:3" ht="12.75">
      <c r="A508" s="145"/>
      <c r="B508" s="140" t="s">
        <v>629</v>
      </c>
      <c r="C508" s="141">
        <v>1</v>
      </c>
    </row>
    <row r="509" spans="1:3" ht="12.75">
      <c r="A509" s="145"/>
      <c r="B509" s="140" t="s">
        <v>630</v>
      </c>
      <c r="C509" s="141">
        <v>1</v>
      </c>
    </row>
    <row r="510" spans="1:3" ht="12.75">
      <c r="A510" s="145"/>
      <c r="B510" s="140" t="s">
        <v>631</v>
      </c>
      <c r="C510" s="141">
        <v>1</v>
      </c>
    </row>
    <row r="511" spans="1:3" ht="12.75">
      <c r="A511" s="145"/>
      <c r="B511" s="140" t="s">
        <v>632</v>
      </c>
      <c r="C511" s="141">
        <v>1</v>
      </c>
    </row>
    <row r="512" spans="1:3" ht="12.75">
      <c r="A512" s="145"/>
      <c r="B512" s="140" t="s">
        <v>633</v>
      </c>
      <c r="C512" s="141">
        <v>1</v>
      </c>
    </row>
    <row r="513" spans="1:3" ht="12.75">
      <c r="A513" s="145"/>
      <c r="B513" s="140" t="s">
        <v>634</v>
      </c>
      <c r="C513" s="141">
        <v>1</v>
      </c>
    </row>
    <row r="514" spans="1:3" ht="12.75">
      <c r="A514" s="145"/>
      <c r="B514" s="140" t="s">
        <v>652</v>
      </c>
      <c r="C514" s="141">
        <v>9</v>
      </c>
    </row>
    <row r="515" spans="1:3" ht="12.75">
      <c r="A515" s="145"/>
      <c r="B515" s="140" t="s">
        <v>653</v>
      </c>
      <c r="C515" s="141">
        <v>1</v>
      </c>
    </row>
    <row r="516" spans="1:3" ht="12.75">
      <c r="A516" s="145"/>
      <c r="B516" s="140" t="s">
        <v>654</v>
      </c>
      <c r="C516" s="141">
        <v>3</v>
      </c>
    </row>
    <row r="517" spans="1:3" ht="12.75">
      <c r="A517" s="145"/>
      <c r="B517" s="140" t="s">
        <v>655</v>
      </c>
      <c r="C517" s="141">
        <v>1</v>
      </c>
    </row>
    <row r="518" spans="1:3" ht="12.75">
      <c r="A518" s="145"/>
      <c r="B518" s="140" t="s">
        <v>656</v>
      </c>
      <c r="C518" s="141">
        <v>1</v>
      </c>
    </row>
    <row r="519" spans="1:3" ht="12.75">
      <c r="A519" s="145"/>
      <c r="B519" s="140" t="s">
        <v>657</v>
      </c>
      <c r="C519" s="141">
        <v>1</v>
      </c>
    </row>
    <row r="520" spans="1:3" ht="12.75">
      <c r="A520" s="145"/>
      <c r="B520" s="140" t="s">
        <v>658</v>
      </c>
      <c r="C520" s="141">
        <v>1</v>
      </c>
    </row>
    <row r="521" spans="1:3" ht="12.75">
      <c r="A521" s="145"/>
      <c r="B521" s="140" t="s">
        <v>659</v>
      </c>
      <c r="C521" s="141">
        <v>1</v>
      </c>
    </row>
    <row r="522" spans="1:3" ht="12.75">
      <c r="A522" s="145"/>
      <c r="B522" s="140" t="s">
        <v>660</v>
      </c>
      <c r="C522" s="141">
        <v>2</v>
      </c>
    </row>
    <row r="523" spans="1:3" ht="12.75">
      <c r="A523" s="145"/>
      <c r="B523" s="140" t="s">
        <v>661</v>
      </c>
      <c r="C523" s="141">
        <v>1</v>
      </c>
    </row>
    <row r="524" spans="1:3" ht="12.75">
      <c r="A524" s="145"/>
      <c r="B524" s="140" t="s">
        <v>662</v>
      </c>
      <c r="C524" s="141">
        <v>1</v>
      </c>
    </row>
    <row r="525" spans="1:3" ht="12.75">
      <c r="A525" s="145"/>
      <c r="B525" s="140" t="s">
        <v>663</v>
      </c>
      <c r="C525" s="141">
        <v>1</v>
      </c>
    </row>
    <row r="526" spans="1:3" ht="12.75">
      <c r="A526" s="145"/>
      <c r="B526" s="140" t="s">
        <v>664</v>
      </c>
      <c r="C526" s="141">
        <v>3</v>
      </c>
    </row>
    <row r="527" spans="1:3" ht="12.75">
      <c r="A527" s="145"/>
      <c r="B527" s="140" t="s">
        <v>665</v>
      </c>
      <c r="C527" s="141">
        <v>1</v>
      </c>
    </row>
    <row r="528" spans="1:3" ht="12.75">
      <c r="A528" s="145"/>
      <c r="B528" s="140" t="s">
        <v>666</v>
      </c>
      <c r="C528" s="141">
        <v>1</v>
      </c>
    </row>
    <row r="529" spans="1:3" ht="12.75">
      <c r="A529" s="145"/>
      <c r="B529" s="140" t="s">
        <v>667</v>
      </c>
      <c r="C529" s="141">
        <v>1</v>
      </c>
    </row>
    <row r="530" spans="1:3" ht="12.75">
      <c r="A530" s="145"/>
      <c r="B530" s="140" t="s">
        <v>668</v>
      </c>
      <c r="C530" s="141">
        <v>1</v>
      </c>
    </row>
    <row r="531" spans="1:3" ht="12.75">
      <c r="A531" s="145"/>
      <c r="B531" s="140" t="s">
        <v>669</v>
      </c>
      <c r="C531" s="141">
        <v>1</v>
      </c>
    </row>
    <row r="532" spans="1:3" ht="12.75">
      <c r="A532" s="145"/>
      <c r="B532" s="140" t="s">
        <v>670</v>
      </c>
      <c r="C532" s="141">
        <v>3</v>
      </c>
    </row>
    <row r="533" spans="1:3" ht="12.75">
      <c r="A533" s="145"/>
      <c r="B533" s="140" t="s">
        <v>671</v>
      </c>
      <c r="C533" s="141">
        <v>1</v>
      </c>
    </row>
    <row r="534" spans="1:3" ht="12.75">
      <c r="A534" s="145"/>
      <c r="B534" s="140" t="s">
        <v>672</v>
      </c>
      <c r="C534" s="141">
        <v>2</v>
      </c>
    </row>
    <row r="535" spans="1:3" ht="12.75">
      <c r="A535" s="145"/>
      <c r="B535" s="140" t="s">
        <v>673</v>
      </c>
      <c r="C535" s="141">
        <v>1</v>
      </c>
    </row>
    <row r="536" spans="1:3" ht="12.75">
      <c r="A536" s="145"/>
      <c r="B536" s="140" t="s">
        <v>674</v>
      </c>
      <c r="C536" s="141">
        <v>3</v>
      </c>
    </row>
    <row r="537" spans="1:3" ht="12.75">
      <c r="A537" s="145"/>
      <c r="B537" s="140" t="s">
        <v>675</v>
      </c>
      <c r="C537" s="141">
        <v>1</v>
      </c>
    </row>
    <row r="538" spans="1:3" ht="12.75">
      <c r="A538" s="145"/>
      <c r="B538" s="140" t="s">
        <v>680</v>
      </c>
      <c r="C538" s="141">
        <v>1</v>
      </c>
    </row>
    <row r="539" spans="1:3" ht="12.75">
      <c r="A539" s="145"/>
      <c r="B539" s="140" t="s">
        <v>681</v>
      </c>
      <c r="C539" s="141">
        <v>1</v>
      </c>
    </row>
    <row r="540" spans="1:3" ht="12.75">
      <c r="A540" s="145"/>
      <c r="B540" s="140" t="s">
        <v>682</v>
      </c>
      <c r="C540" s="141">
        <v>2</v>
      </c>
    </row>
    <row r="541" spans="1:3" ht="12.75">
      <c r="A541" s="145"/>
      <c r="B541" s="140" t="s">
        <v>683</v>
      </c>
      <c r="C541" s="141">
        <v>1</v>
      </c>
    </row>
    <row r="542" spans="1:3" ht="12.75">
      <c r="A542" s="145"/>
      <c r="B542" s="140" t="s">
        <v>684</v>
      </c>
      <c r="C542" s="141">
        <v>2</v>
      </c>
    </row>
    <row r="543" spans="1:3" ht="12.75">
      <c r="A543" s="145"/>
      <c r="B543" s="140" t="s">
        <v>685</v>
      </c>
      <c r="C543" s="141">
        <v>1</v>
      </c>
    </row>
    <row r="544" spans="1:3" ht="12.75">
      <c r="A544" s="145"/>
      <c r="B544" s="140" t="s">
        <v>689</v>
      </c>
      <c r="C544" s="141">
        <v>4</v>
      </c>
    </row>
    <row r="545" spans="1:3" ht="12.75">
      <c r="A545" s="145"/>
      <c r="B545" s="140" t="s">
        <v>690</v>
      </c>
      <c r="C545" s="141">
        <v>1</v>
      </c>
    </row>
    <row r="546" spans="1:3" ht="12.75">
      <c r="A546" s="145"/>
      <c r="B546" s="140" t="s">
        <v>691</v>
      </c>
      <c r="C546" s="141">
        <v>3</v>
      </c>
    </row>
    <row r="547" spans="1:3" ht="12.75">
      <c r="A547" s="145"/>
      <c r="B547" s="140" t="s">
        <v>692</v>
      </c>
      <c r="C547" s="141">
        <v>1</v>
      </c>
    </row>
    <row r="548" spans="1:3" ht="12.75">
      <c r="A548" s="145"/>
      <c r="B548" s="140" t="s">
        <v>695</v>
      </c>
      <c r="C548" s="141">
        <v>1</v>
      </c>
    </row>
    <row r="549" spans="1:3" ht="12.75">
      <c r="A549" s="145"/>
      <c r="B549" s="140" t="s">
        <v>696</v>
      </c>
      <c r="C549" s="141">
        <v>1</v>
      </c>
    </row>
    <row r="550" spans="1:3" ht="12.75">
      <c r="A550" s="145"/>
      <c r="B550" s="140" t="s">
        <v>697</v>
      </c>
      <c r="C550" s="141">
        <v>1</v>
      </c>
    </row>
    <row r="551" spans="1:3" ht="12.75">
      <c r="A551" s="145"/>
      <c r="B551" s="140" t="s">
        <v>698</v>
      </c>
      <c r="C551" s="141">
        <v>1</v>
      </c>
    </row>
    <row r="552" spans="1:3" ht="12.75">
      <c r="A552" s="145"/>
      <c r="B552" s="140" t="s">
        <v>699</v>
      </c>
      <c r="C552" s="141">
        <v>1</v>
      </c>
    </row>
    <row r="553" spans="1:3" ht="12.75">
      <c r="A553" s="145"/>
      <c r="B553" s="140" t="s">
        <v>700</v>
      </c>
      <c r="C553" s="141">
        <v>1</v>
      </c>
    </row>
    <row r="554" spans="1:3" ht="12.75">
      <c r="A554" s="145"/>
      <c r="B554" s="140" t="s">
        <v>709</v>
      </c>
      <c r="C554" s="141">
        <v>6</v>
      </c>
    </row>
    <row r="555" spans="1:3" ht="12.75">
      <c r="A555" s="145"/>
      <c r="B555" s="140" t="s">
        <v>710</v>
      </c>
      <c r="C555" s="141">
        <v>1</v>
      </c>
    </row>
    <row r="556" spans="1:3" ht="12.75">
      <c r="A556" s="145"/>
      <c r="B556" s="140" t="s">
        <v>711</v>
      </c>
      <c r="C556" s="141">
        <v>1</v>
      </c>
    </row>
    <row r="557" spans="1:3" ht="12.75">
      <c r="A557" s="145"/>
      <c r="B557" s="140" t="s">
        <v>712</v>
      </c>
      <c r="C557" s="141">
        <v>1</v>
      </c>
    </row>
    <row r="558" spans="1:3" ht="12.75">
      <c r="A558" s="145"/>
      <c r="B558" s="140" t="s">
        <v>713</v>
      </c>
      <c r="C558" s="141">
        <v>1</v>
      </c>
    </row>
    <row r="559" spans="1:3" ht="12.75">
      <c r="A559" s="145"/>
      <c r="B559" s="140" t="s">
        <v>714</v>
      </c>
      <c r="C559" s="141">
        <v>1</v>
      </c>
    </row>
    <row r="560" spans="1:3" ht="12.75">
      <c r="A560" s="145"/>
      <c r="B560" s="140" t="s">
        <v>715</v>
      </c>
      <c r="C560" s="141">
        <v>1</v>
      </c>
    </row>
    <row r="561" spans="1:3" ht="12.75">
      <c r="A561" s="145"/>
      <c r="B561" s="140" t="s">
        <v>716</v>
      </c>
      <c r="C561" s="141">
        <v>1</v>
      </c>
    </row>
    <row r="562" spans="1:3" ht="12.75">
      <c r="A562" s="145"/>
      <c r="B562" s="140" t="s">
        <v>717</v>
      </c>
      <c r="C562" s="141">
        <v>2</v>
      </c>
    </row>
    <row r="563" spans="1:3" ht="12.75">
      <c r="A563" s="145"/>
      <c r="B563" s="140" t="s">
        <v>718</v>
      </c>
      <c r="C563" s="141">
        <v>1</v>
      </c>
    </row>
    <row r="564" spans="1:3" ht="12.75">
      <c r="A564" s="145"/>
      <c r="B564" s="140" t="s">
        <v>719</v>
      </c>
      <c r="C564" s="141">
        <v>1</v>
      </c>
    </row>
    <row r="565" spans="1:3" ht="12.75">
      <c r="A565" s="145"/>
      <c r="B565" s="140" t="s">
        <v>720</v>
      </c>
      <c r="C565" s="141">
        <v>1</v>
      </c>
    </row>
    <row r="566" spans="1:3" ht="12.75">
      <c r="A566" s="145"/>
      <c r="B566" s="140" t="s">
        <v>721</v>
      </c>
      <c r="C566" s="141">
        <v>1</v>
      </c>
    </row>
    <row r="567" spans="1:3" ht="12.75">
      <c r="A567" s="145"/>
      <c r="B567" s="140" t="s">
        <v>722</v>
      </c>
      <c r="C567" s="141">
        <v>1</v>
      </c>
    </row>
    <row r="568" spans="1:3" ht="12.75">
      <c r="A568" s="145"/>
      <c r="B568" s="140" t="s">
        <v>723</v>
      </c>
      <c r="C568" s="141">
        <v>1</v>
      </c>
    </row>
    <row r="569" spans="1:3" ht="12.75">
      <c r="A569" s="145"/>
      <c r="B569" s="140" t="s">
        <v>724</v>
      </c>
      <c r="C569" s="141">
        <v>1</v>
      </c>
    </row>
    <row r="570" spans="1:3" ht="12.75">
      <c r="A570" s="145"/>
      <c r="B570" s="140" t="s">
        <v>732</v>
      </c>
      <c r="C570" s="141">
        <v>1</v>
      </c>
    </row>
    <row r="571" spans="1:3" ht="12.75">
      <c r="A571" s="145"/>
      <c r="B571" s="140" t="s">
        <v>733</v>
      </c>
      <c r="C571" s="141">
        <v>1</v>
      </c>
    </row>
    <row r="572" spans="1:3" ht="12.75">
      <c r="A572" s="145"/>
      <c r="B572" s="140" t="s">
        <v>734</v>
      </c>
      <c r="C572" s="141">
        <v>3</v>
      </c>
    </row>
    <row r="573" spans="1:3" ht="12.75">
      <c r="A573" s="145"/>
      <c r="B573" s="140" t="s">
        <v>735</v>
      </c>
      <c r="C573" s="141">
        <v>1</v>
      </c>
    </row>
    <row r="574" spans="1:3" ht="12.75">
      <c r="A574" s="145"/>
      <c r="B574" s="140" t="s">
        <v>736</v>
      </c>
      <c r="C574" s="141">
        <v>9</v>
      </c>
    </row>
    <row r="575" spans="1:3" ht="12.75">
      <c r="A575" s="145"/>
      <c r="B575" s="140" t="s">
        <v>737</v>
      </c>
      <c r="C575" s="141">
        <v>1</v>
      </c>
    </row>
    <row r="576" spans="1:3" ht="12.75">
      <c r="A576" s="145"/>
      <c r="B576" s="140" t="s">
        <v>741</v>
      </c>
      <c r="C576" s="141">
        <v>1</v>
      </c>
    </row>
    <row r="577" spans="1:3" ht="12.75">
      <c r="A577" s="145"/>
      <c r="B577" s="140" t="s">
        <v>742</v>
      </c>
      <c r="C577" s="141">
        <v>1</v>
      </c>
    </row>
    <row r="578" spans="1:3" ht="12.75">
      <c r="A578" s="145"/>
      <c r="B578" s="140" t="s">
        <v>743</v>
      </c>
      <c r="C578" s="141">
        <v>1</v>
      </c>
    </row>
    <row r="579" spans="1:3" ht="12.75">
      <c r="A579" s="145"/>
      <c r="B579" s="140" t="s">
        <v>744</v>
      </c>
      <c r="C579" s="141">
        <v>1</v>
      </c>
    </row>
    <row r="580" spans="1:3" ht="12.75">
      <c r="A580" s="145"/>
      <c r="B580" s="140" t="s">
        <v>745</v>
      </c>
      <c r="C580" s="141">
        <v>2</v>
      </c>
    </row>
    <row r="581" spans="1:3" ht="12.75">
      <c r="A581" s="145"/>
      <c r="B581" s="140" t="s">
        <v>746</v>
      </c>
      <c r="C581" s="141">
        <v>1</v>
      </c>
    </row>
    <row r="582" spans="1:3" ht="12.75">
      <c r="A582" s="142" t="s">
        <v>193</v>
      </c>
      <c r="B582" s="146"/>
      <c r="C582" s="143">
        <v>932</v>
      </c>
    </row>
  </sheetData>
  <sheetProtection password="C66D" sheet="1" objects="1" scenarios="1" autoFilter="0"/>
  <autoFilter ref="D4:E106"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G219"/>
  <sheetViews>
    <sheetView workbookViewId="0" topLeftCell="A1">
      <pane xSplit="3" ySplit="5" topLeftCell="O57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C64" sqref="C64:C67"/>
    </sheetView>
  </sheetViews>
  <sheetFormatPr defaultColWidth="9.00390625" defaultRowHeight="12.75"/>
  <cols>
    <col min="1" max="1" width="16.625" style="0" bestFit="1" customWidth="1"/>
    <col min="2" max="2" width="21.25390625" style="0" customWidth="1"/>
    <col min="3" max="3" width="6.625" style="0" customWidth="1"/>
    <col min="4" max="33" width="3.625" style="0" customWidth="1"/>
  </cols>
  <sheetData>
    <row r="3" spans="4:33" ht="12.75">
      <c r="D3" s="120">
        <v>1</v>
      </c>
      <c r="E3" s="120">
        <v>2</v>
      </c>
      <c r="F3" s="120">
        <v>3</v>
      </c>
      <c r="G3" s="120">
        <v>4</v>
      </c>
      <c r="H3" s="120">
        <v>5</v>
      </c>
      <c r="I3" s="120">
        <v>6</v>
      </c>
      <c r="J3" s="120">
        <v>7</v>
      </c>
      <c r="K3" s="120">
        <v>8</v>
      </c>
      <c r="L3" s="120">
        <v>9</v>
      </c>
      <c r="M3" s="120">
        <v>10</v>
      </c>
      <c r="N3" s="120">
        <v>11</v>
      </c>
      <c r="O3" s="120">
        <v>12</v>
      </c>
      <c r="P3" s="120">
        <v>13</v>
      </c>
      <c r="Q3" s="120">
        <v>14</v>
      </c>
      <c r="R3" s="120">
        <v>15</v>
      </c>
      <c r="S3" s="120">
        <v>16</v>
      </c>
      <c r="T3" s="120">
        <v>17</v>
      </c>
      <c r="U3" s="120">
        <v>18</v>
      </c>
      <c r="V3" s="120">
        <v>19</v>
      </c>
      <c r="W3" s="120">
        <v>20</v>
      </c>
      <c r="X3" s="120">
        <v>21</v>
      </c>
      <c r="Y3" s="120">
        <v>22</v>
      </c>
      <c r="Z3" s="120">
        <v>23</v>
      </c>
      <c r="AA3" s="120">
        <v>24</v>
      </c>
      <c r="AB3" s="120">
        <v>25</v>
      </c>
      <c r="AC3" s="120">
        <v>26</v>
      </c>
      <c r="AD3" s="120">
        <v>27</v>
      </c>
      <c r="AE3" s="120">
        <v>28</v>
      </c>
      <c r="AF3" s="120">
        <v>29</v>
      </c>
      <c r="AG3" s="120">
        <v>30</v>
      </c>
    </row>
    <row r="4" spans="4:33" ht="12.75">
      <c r="D4" s="120">
        <v>1</v>
      </c>
      <c r="E4" s="120">
        <v>2</v>
      </c>
      <c r="F4" s="120">
        <v>3</v>
      </c>
      <c r="G4" s="120">
        <v>4</v>
      </c>
      <c r="H4" s="120">
        <v>5</v>
      </c>
      <c r="I4" s="120">
        <v>6</v>
      </c>
      <c r="J4" s="120">
        <v>7</v>
      </c>
      <c r="K4" s="120">
        <v>8</v>
      </c>
      <c r="L4" s="120">
        <v>9</v>
      </c>
      <c r="M4" s="120">
        <v>10</v>
      </c>
      <c r="N4" s="120">
        <v>11</v>
      </c>
      <c r="O4" s="120">
        <v>12</v>
      </c>
      <c r="P4" s="120">
        <v>13</v>
      </c>
      <c r="Q4" s="120">
        <v>14</v>
      </c>
      <c r="R4" s="120">
        <v>15</v>
      </c>
      <c r="S4" s="120">
        <v>16</v>
      </c>
      <c r="T4" s="120">
        <v>17</v>
      </c>
      <c r="U4" s="120">
        <v>18</v>
      </c>
      <c r="V4" s="120">
        <v>19</v>
      </c>
      <c r="W4" s="120">
        <v>20</v>
      </c>
      <c r="X4" s="120">
        <v>21</v>
      </c>
      <c r="Y4" s="120">
        <v>22</v>
      </c>
      <c r="Z4" s="120">
        <v>23</v>
      </c>
      <c r="AA4" s="120">
        <v>24</v>
      </c>
      <c r="AB4" s="120">
        <v>25</v>
      </c>
      <c r="AC4" s="120">
        <v>26</v>
      </c>
      <c r="AD4" s="120">
        <v>27</v>
      </c>
      <c r="AE4" s="120">
        <v>28</v>
      </c>
      <c r="AF4" s="120">
        <v>29</v>
      </c>
      <c r="AG4" s="120">
        <v>30</v>
      </c>
    </row>
    <row r="5" spans="1:33" ht="12.75">
      <c r="A5" s="114" t="s">
        <v>194</v>
      </c>
      <c r="B5" s="124" t="s">
        <v>136</v>
      </c>
      <c r="C5">
        <f aca="true" t="shared" si="0" ref="C5:AG5">SUM(C6+C26+C40+C53+C70+C77+C89+C98+C113+C125+C140+C152+C165+C180+C194+C203)</f>
        <v>931</v>
      </c>
      <c r="D5">
        <f t="shared" si="0"/>
        <v>33</v>
      </c>
      <c r="E5">
        <f t="shared" si="0"/>
        <v>33</v>
      </c>
      <c r="F5">
        <f t="shared" si="0"/>
        <v>24</v>
      </c>
      <c r="G5">
        <f t="shared" si="0"/>
        <v>31</v>
      </c>
      <c r="H5">
        <f t="shared" si="0"/>
        <v>39</v>
      </c>
      <c r="I5">
        <f t="shared" si="0"/>
        <v>34</v>
      </c>
      <c r="J5" s="148">
        <f t="shared" si="0"/>
        <v>33</v>
      </c>
      <c r="K5">
        <f t="shared" si="0"/>
        <v>39</v>
      </c>
      <c r="L5">
        <f t="shared" si="0"/>
        <v>31</v>
      </c>
      <c r="M5">
        <f t="shared" si="0"/>
        <v>35</v>
      </c>
      <c r="N5">
        <f t="shared" si="0"/>
        <v>34</v>
      </c>
      <c r="O5">
        <f t="shared" si="0"/>
        <v>22</v>
      </c>
      <c r="P5">
        <f t="shared" si="0"/>
        <v>20</v>
      </c>
      <c r="Q5">
        <f t="shared" si="0"/>
        <v>27</v>
      </c>
      <c r="R5">
        <f t="shared" si="0"/>
        <v>32</v>
      </c>
      <c r="S5">
        <f t="shared" si="0"/>
        <v>31</v>
      </c>
      <c r="T5">
        <f t="shared" si="0"/>
        <v>47</v>
      </c>
      <c r="U5">
        <f t="shared" si="0"/>
        <v>33</v>
      </c>
      <c r="V5">
        <f t="shared" si="0"/>
        <v>33</v>
      </c>
      <c r="W5">
        <f t="shared" si="0"/>
        <v>32</v>
      </c>
      <c r="X5">
        <f t="shared" si="0"/>
        <v>29</v>
      </c>
      <c r="Y5">
        <f t="shared" si="0"/>
        <v>29</v>
      </c>
      <c r="Z5">
        <f t="shared" si="0"/>
        <v>41</v>
      </c>
      <c r="AA5">
        <f t="shared" si="0"/>
        <v>32</v>
      </c>
      <c r="AB5">
        <f t="shared" si="0"/>
        <v>38</v>
      </c>
      <c r="AC5">
        <f t="shared" si="0"/>
        <v>17</v>
      </c>
      <c r="AD5">
        <f t="shared" si="0"/>
        <v>26</v>
      </c>
      <c r="AE5">
        <f t="shared" si="0"/>
        <v>27</v>
      </c>
      <c r="AF5">
        <f t="shared" si="0"/>
        <v>23</v>
      </c>
      <c r="AG5">
        <f t="shared" si="0"/>
        <v>26</v>
      </c>
    </row>
    <row r="6" spans="1:33" s="114" customFormat="1" ht="14.25">
      <c r="A6" t="str">
        <f>B$6</f>
        <v>Юпитер</v>
      </c>
      <c r="B6" s="113" t="s">
        <v>77</v>
      </c>
      <c r="C6" s="116">
        <f>SUM(D6:AG6)</f>
        <v>53</v>
      </c>
      <c r="D6" s="125">
        <f>SUM(D8:D25)</f>
        <v>5</v>
      </c>
      <c r="E6" s="114">
        <f>SUM(E8:E25)</f>
        <v>0</v>
      </c>
      <c r="F6" s="114">
        <f aca="true" t="shared" si="1" ref="F6:AG6">SUM(F8:F25)</f>
        <v>1</v>
      </c>
      <c r="G6" s="114">
        <f t="shared" si="1"/>
        <v>3</v>
      </c>
      <c r="H6" s="114">
        <f t="shared" si="1"/>
        <v>1</v>
      </c>
      <c r="I6" s="114">
        <f t="shared" si="1"/>
        <v>3</v>
      </c>
      <c r="J6" s="125">
        <f t="shared" si="1"/>
        <v>0</v>
      </c>
      <c r="K6" s="114">
        <f t="shared" si="1"/>
        <v>1</v>
      </c>
      <c r="L6" s="114">
        <f t="shared" si="1"/>
        <v>0</v>
      </c>
      <c r="M6" s="114">
        <f t="shared" si="1"/>
        <v>1</v>
      </c>
      <c r="N6" s="114">
        <f t="shared" si="1"/>
        <v>0</v>
      </c>
      <c r="O6" s="114">
        <f t="shared" si="1"/>
        <v>4</v>
      </c>
      <c r="P6" s="114">
        <f t="shared" si="1"/>
        <v>1</v>
      </c>
      <c r="Q6" s="114">
        <f t="shared" si="1"/>
        <v>2</v>
      </c>
      <c r="R6" s="114">
        <f t="shared" si="1"/>
        <v>0</v>
      </c>
      <c r="S6" s="114">
        <f t="shared" si="1"/>
        <v>6</v>
      </c>
      <c r="T6" s="114">
        <f t="shared" si="1"/>
        <v>2</v>
      </c>
      <c r="U6" s="114">
        <f t="shared" si="1"/>
        <v>2</v>
      </c>
      <c r="V6" s="114">
        <f t="shared" si="1"/>
        <v>0</v>
      </c>
      <c r="W6" s="114">
        <f t="shared" si="1"/>
        <v>0</v>
      </c>
      <c r="X6" s="114">
        <f t="shared" si="1"/>
        <v>0</v>
      </c>
      <c r="Y6" s="114">
        <f t="shared" si="1"/>
        <v>1</v>
      </c>
      <c r="Z6" s="114">
        <f t="shared" si="1"/>
        <v>1</v>
      </c>
      <c r="AA6" s="114">
        <f t="shared" si="1"/>
        <v>2</v>
      </c>
      <c r="AB6" s="114">
        <f t="shared" si="1"/>
        <v>2</v>
      </c>
      <c r="AC6" s="114">
        <f t="shared" si="1"/>
        <v>4</v>
      </c>
      <c r="AD6" s="114">
        <f t="shared" si="1"/>
        <v>6</v>
      </c>
      <c r="AE6" s="114">
        <f t="shared" si="1"/>
        <v>4</v>
      </c>
      <c r="AF6" s="114">
        <f t="shared" si="1"/>
        <v>1</v>
      </c>
      <c r="AG6" s="114">
        <f t="shared" si="1"/>
        <v>0</v>
      </c>
    </row>
    <row r="7" spans="1:10" s="114" customFormat="1" ht="14.25">
      <c r="A7" t="str">
        <f>B$6</f>
        <v>Юпитер</v>
      </c>
      <c r="B7" s="112" t="s">
        <v>525</v>
      </c>
      <c r="C7" s="115">
        <f aca="true" t="shared" si="2" ref="C7:C194">SUM(D7:AG7)</f>
        <v>1</v>
      </c>
      <c r="D7" s="125"/>
      <c r="J7" s="125">
        <v>1</v>
      </c>
    </row>
    <row r="8" spans="1:10" ht="14.25">
      <c r="A8" t="str">
        <f>B$6</f>
        <v>Юпитер</v>
      </c>
      <c r="B8" s="112" t="s">
        <v>88</v>
      </c>
      <c r="C8" s="115">
        <f t="shared" si="2"/>
        <v>2</v>
      </c>
      <c r="D8" s="95">
        <v>2</v>
      </c>
      <c r="J8" s="95"/>
    </row>
    <row r="9" spans="1:29" ht="14.25">
      <c r="A9" t="str">
        <f aca="true" t="shared" si="3" ref="A9:A25">B$6</f>
        <v>Юпитер</v>
      </c>
      <c r="B9" s="112" t="s">
        <v>89</v>
      </c>
      <c r="C9" s="115">
        <f t="shared" si="2"/>
        <v>9</v>
      </c>
      <c r="D9" s="95">
        <v>2</v>
      </c>
      <c r="I9">
        <v>1</v>
      </c>
      <c r="J9" s="95"/>
      <c r="O9">
        <v>1</v>
      </c>
      <c r="S9">
        <v>1</v>
      </c>
      <c r="T9">
        <v>1</v>
      </c>
      <c r="U9">
        <v>1</v>
      </c>
      <c r="Z9">
        <v>1</v>
      </c>
      <c r="AC9">
        <v>1</v>
      </c>
    </row>
    <row r="10" spans="1:32" ht="14.25">
      <c r="A10" t="str">
        <f t="shared" si="3"/>
        <v>Юпитер</v>
      </c>
      <c r="B10" s="112" t="s">
        <v>636</v>
      </c>
      <c r="C10" s="115">
        <f t="shared" si="2"/>
        <v>9</v>
      </c>
      <c r="D10" s="95"/>
      <c r="J10" s="95"/>
      <c r="S10">
        <v>2</v>
      </c>
      <c r="U10">
        <v>1</v>
      </c>
      <c r="AA10">
        <v>2</v>
      </c>
      <c r="AB10">
        <v>1</v>
      </c>
      <c r="AC10">
        <v>1</v>
      </c>
      <c r="AD10">
        <v>1</v>
      </c>
      <c r="AF10">
        <v>1</v>
      </c>
    </row>
    <row r="11" spans="1:31" ht="14.25">
      <c r="A11" t="str">
        <f t="shared" si="3"/>
        <v>Юпитер</v>
      </c>
      <c r="B11" s="112" t="s">
        <v>703</v>
      </c>
      <c r="C11" s="115">
        <f t="shared" si="2"/>
        <v>6</v>
      </c>
      <c r="D11" s="95"/>
      <c r="J11" s="95"/>
      <c r="AD11">
        <v>5</v>
      </c>
      <c r="AE11">
        <v>1</v>
      </c>
    </row>
    <row r="12" spans="1:19" ht="14.25">
      <c r="A12" t="str">
        <f t="shared" si="3"/>
        <v>Юпитер</v>
      </c>
      <c r="B12" s="112" t="s">
        <v>635</v>
      </c>
      <c r="C12" s="115">
        <f t="shared" si="2"/>
        <v>3</v>
      </c>
      <c r="D12" s="95"/>
      <c r="J12" s="95"/>
      <c r="S12">
        <v>3</v>
      </c>
    </row>
    <row r="13" spans="1:15" ht="14.25">
      <c r="A13" t="str">
        <f t="shared" si="3"/>
        <v>Юпитер</v>
      </c>
      <c r="B13" s="112" t="s">
        <v>91</v>
      </c>
      <c r="C13" s="115">
        <f t="shared" si="2"/>
        <v>2</v>
      </c>
      <c r="D13" s="95"/>
      <c r="F13">
        <v>1</v>
      </c>
      <c r="J13" s="95"/>
      <c r="O13">
        <v>1</v>
      </c>
    </row>
    <row r="14" spans="1:28" ht="14.25">
      <c r="A14" t="str">
        <f t="shared" si="3"/>
        <v>Юпитер</v>
      </c>
      <c r="B14" s="112" t="s">
        <v>148</v>
      </c>
      <c r="C14" s="115">
        <f t="shared" si="2"/>
        <v>4</v>
      </c>
      <c r="D14" s="95"/>
      <c r="G14">
        <v>1</v>
      </c>
      <c r="I14">
        <v>1</v>
      </c>
      <c r="J14" s="95"/>
      <c r="T14">
        <v>1</v>
      </c>
      <c r="AB14">
        <v>1</v>
      </c>
    </row>
    <row r="15" spans="1:10" ht="14.25">
      <c r="A15" t="str">
        <f t="shared" si="3"/>
        <v>Юпитер</v>
      </c>
      <c r="B15" s="112" t="s">
        <v>149</v>
      </c>
      <c r="C15" s="115">
        <f t="shared" si="2"/>
        <v>1</v>
      </c>
      <c r="D15" s="95"/>
      <c r="G15">
        <v>1</v>
      </c>
      <c r="J15" s="95"/>
    </row>
    <row r="16" spans="1:10" ht="14.25">
      <c r="A16" t="str">
        <f t="shared" si="3"/>
        <v>Юпитер</v>
      </c>
      <c r="B16" s="112" t="s">
        <v>150</v>
      </c>
      <c r="C16" s="115">
        <f t="shared" si="2"/>
        <v>1</v>
      </c>
      <c r="D16" s="95"/>
      <c r="G16">
        <v>1</v>
      </c>
      <c r="J16" s="95"/>
    </row>
    <row r="17" spans="1:16" ht="14.25">
      <c r="A17" t="str">
        <f t="shared" si="3"/>
        <v>Юпитер</v>
      </c>
      <c r="B17" s="112" t="s">
        <v>163</v>
      </c>
      <c r="C17" s="115">
        <f t="shared" si="2"/>
        <v>3</v>
      </c>
      <c r="D17" s="95"/>
      <c r="H17">
        <v>1</v>
      </c>
      <c r="J17" s="95"/>
      <c r="O17">
        <v>1</v>
      </c>
      <c r="P17">
        <v>1</v>
      </c>
    </row>
    <row r="18" spans="1:31" ht="14.25">
      <c r="A18" t="str">
        <f t="shared" si="3"/>
        <v>Юпитер</v>
      </c>
      <c r="B18" s="112" t="s">
        <v>688</v>
      </c>
      <c r="C18" s="115">
        <f t="shared" si="2"/>
        <v>4</v>
      </c>
      <c r="D18" s="95"/>
      <c r="J18" s="95"/>
      <c r="AC18">
        <v>2</v>
      </c>
      <c r="AE18">
        <v>2</v>
      </c>
    </row>
    <row r="19" spans="1:31" ht="14.25">
      <c r="A19" t="str">
        <f t="shared" si="3"/>
        <v>Юпитер</v>
      </c>
      <c r="B19" s="112" t="s">
        <v>704</v>
      </c>
      <c r="C19" s="115">
        <f t="shared" si="2"/>
        <v>1</v>
      </c>
      <c r="D19" s="95"/>
      <c r="J19" s="95"/>
      <c r="AE19">
        <v>1</v>
      </c>
    </row>
    <row r="20" spans="1:17" ht="14.25">
      <c r="A20" t="str">
        <f t="shared" si="3"/>
        <v>Юпитер</v>
      </c>
      <c r="B20" s="112" t="s">
        <v>182</v>
      </c>
      <c r="C20" s="115">
        <f t="shared" si="2"/>
        <v>2</v>
      </c>
      <c r="D20" s="95"/>
      <c r="I20">
        <v>1</v>
      </c>
      <c r="J20" s="95"/>
      <c r="Q20">
        <v>1</v>
      </c>
    </row>
    <row r="21" spans="1:13" ht="14.25">
      <c r="A21" t="str">
        <f t="shared" si="3"/>
        <v>Юпитер</v>
      </c>
      <c r="B21" s="112" t="s">
        <v>238</v>
      </c>
      <c r="C21" s="115">
        <f t="shared" si="2"/>
        <v>2</v>
      </c>
      <c r="D21" s="95"/>
      <c r="J21" s="95"/>
      <c r="K21">
        <v>1</v>
      </c>
      <c r="M21">
        <v>1</v>
      </c>
    </row>
    <row r="22" spans="1:25" ht="14.25">
      <c r="A22" t="str">
        <f t="shared" si="3"/>
        <v>Юпитер</v>
      </c>
      <c r="B22" s="112" t="s">
        <v>627</v>
      </c>
      <c r="C22" s="115">
        <f t="shared" si="2"/>
        <v>1</v>
      </c>
      <c r="D22" s="95"/>
      <c r="J22" s="95"/>
      <c r="Y22">
        <v>1</v>
      </c>
    </row>
    <row r="23" spans="1:15" ht="14.25">
      <c r="A23" t="str">
        <f t="shared" si="3"/>
        <v>Юпитер</v>
      </c>
      <c r="B23" s="112" t="s">
        <v>484</v>
      </c>
      <c r="C23" s="115">
        <f t="shared" si="2"/>
        <v>1</v>
      </c>
      <c r="D23" s="95"/>
      <c r="J23" s="95"/>
      <c r="O23">
        <v>1</v>
      </c>
    </row>
    <row r="24" spans="1:17" ht="14.25">
      <c r="A24" t="str">
        <f t="shared" si="3"/>
        <v>Юпитер</v>
      </c>
      <c r="B24" s="112" t="s">
        <v>504</v>
      </c>
      <c r="C24" s="115">
        <f t="shared" si="2"/>
        <v>1</v>
      </c>
      <c r="D24" s="95"/>
      <c r="J24" s="95"/>
      <c r="Q24">
        <v>1</v>
      </c>
    </row>
    <row r="25" spans="1:10" ht="14.25">
      <c r="A25" t="str">
        <f t="shared" si="3"/>
        <v>Юпитер</v>
      </c>
      <c r="B25" s="112" t="s">
        <v>90</v>
      </c>
      <c r="C25" s="115">
        <f t="shared" si="2"/>
        <v>1</v>
      </c>
      <c r="D25" s="95">
        <v>1</v>
      </c>
      <c r="J25" s="95"/>
    </row>
    <row r="26" spans="1:33" ht="14.25">
      <c r="A26" t="str">
        <f>B$26</f>
        <v>Гидра - Жесть</v>
      </c>
      <c r="B26" s="118" t="s">
        <v>78</v>
      </c>
      <c r="C26" s="116">
        <f t="shared" si="2"/>
        <v>73</v>
      </c>
      <c r="D26" s="125">
        <f>SUM(D27:D39)</f>
        <v>4</v>
      </c>
      <c r="E26" s="114">
        <f aca="true" t="shared" si="4" ref="E26:AG26">SUM(E27:E39)</f>
        <v>0</v>
      </c>
      <c r="F26" s="114">
        <f t="shared" si="4"/>
        <v>4</v>
      </c>
      <c r="G26" s="114">
        <f t="shared" si="4"/>
        <v>1</v>
      </c>
      <c r="H26" s="114">
        <f t="shared" si="4"/>
        <v>5</v>
      </c>
      <c r="I26" s="114">
        <f t="shared" si="4"/>
        <v>7</v>
      </c>
      <c r="J26" s="125">
        <f t="shared" si="4"/>
        <v>7</v>
      </c>
      <c r="K26" s="114">
        <f t="shared" si="4"/>
        <v>0</v>
      </c>
      <c r="L26" s="114">
        <f t="shared" si="4"/>
        <v>3</v>
      </c>
      <c r="M26" s="114">
        <f t="shared" si="4"/>
        <v>7</v>
      </c>
      <c r="N26" s="114">
        <f t="shared" si="4"/>
        <v>2</v>
      </c>
      <c r="O26" s="114">
        <f t="shared" si="4"/>
        <v>3</v>
      </c>
      <c r="P26" s="114">
        <f t="shared" si="4"/>
        <v>0</v>
      </c>
      <c r="Q26" s="114">
        <f t="shared" si="4"/>
        <v>1</v>
      </c>
      <c r="R26" s="114">
        <f t="shared" si="4"/>
        <v>1</v>
      </c>
      <c r="S26" s="114">
        <f t="shared" si="4"/>
        <v>1</v>
      </c>
      <c r="T26" s="114">
        <f t="shared" si="4"/>
        <v>1</v>
      </c>
      <c r="U26" s="114">
        <f t="shared" si="4"/>
        <v>0</v>
      </c>
      <c r="V26" s="114">
        <f t="shared" si="4"/>
        <v>2</v>
      </c>
      <c r="W26" s="114">
        <f t="shared" si="4"/>
        <v>1</v>
      </c>
      <c r="X26" s="114">
        <f t="shared" si="4"/>
        <v>5</v>
      </c>
      <c r="Y26" s="114">
        <f t="shared" si="4"/>
        <v>1</v>
      </c>
      <c r="Z26" s="114">
        <f t="shared" si="4"/>
        <v>2</v>
      </c>
      <c r="AA26" s="114">
        <f t="shared" si="4"/>
        <v>4</v>
      </c>
      <c r="AB26" s="114">
        <f t="shared" si="4"/>
        <v>5</v>
      </c>
      <c r="AC26" s="114">
        <f t="shared" si="4"/>
        <v>0</v>
      </c>
      <c r="AD26" s="114">
        <f t="shared" si="4"/>
        <v>1</v>
      </c>
      <c r="AE26" s="114">
        <f t="shared" si="4"/>
        <v>1</v>
      </c>
      <c r="AF26" s="114">
        <f t="shared" si="4"/>
        <v>4</v>
      </c>
      <c r="AG26" s="114">
        <f t="shared" si="4"/>
        <v>0</v>
      </c>
    </row>
    <row r="27" spans="1:24" ht="14.25">
      <c r="A27" t="str">
        <f>B$26</f>
        <v>Гидра - Жесть</v>
      </c>
      <c r="B27" s="117" t="s">
        <v>92</v>
      </c>
      <c r="C27" s="115">
        <f t="shared" si="2"/>
        <v>10</v>
      </c>
      <c r="D27" s="95">
        <v>2</v>
      </c>
      <c r="J27" s="95"/>
      <c r="L27">
        <v>1</v>
      </c>
      <c r="N27">
        <v>1</v>
      </c>
      <c r="O27">
        <v>2</v>
      </c>
      <c r="R27">
        <v>1</v>
      </c>
      <c r="X27">
        <v>3</v>
      </c>
    </row>
    <row r="28" spans="1:32" ht="14.25">
      <c r="A28" t="str">
        <f>B$26</f>
        <v>Гидра - Жесть</v>
      </c>
      <c r="B28" s="117" t="s">
        <v>502</v>
      </c>
      <c r="C28" s="115">
        <f t="shared" si="2"/>
        <v>1</v>
      </c>
      <c r="D28" s="95"/>
      <c r="J28" s="95"/>
      <c r="AF28">
        <v>1</v>
      </c>
    </row>
    <row r="29" spans="1:32" ht="14.25">
      <c r="A29" t="str">
        <f>B$26</f>
        <v>Гидра - Жесть</v>
      </c>
      <c r="B29" s="119" t="s">
        <v>97</v>
      </c>
      <c r="C29" s="115">
        <f t="shared" si="2"/>
        <v>3</v>
      </c>
      <c r="D29" s="95"/>
      <c r="J29" s="95"/>
      <c r="X29">
        <v>1</v>
      </c>
      <c r="AB29">
        <v>1</v>
      </c>
      <c r="AF29">
        <v>1</v>
      </c>
    </row>
    <row r="30" spans="1:10" ht="14.25">
      <c r="A30" t="str">
        <f aca="true" t="shared" si="5" ref="A30:A39">B$26</f>
        <v>Гидра - Жесть</v>
      </c>
      <c r="B30" s="117" t="s">
        <v>93</v>
      </c>
      <c r="C30" s="115">
        <f t="shared" si="2"/>
        <v>2</v>
      </c>
      <c r="D30" s="95">
        <v>1</v>
      </c>
      <c r="I30">
        <v>1</v>
      </c>
      <c r="J30" s="95"/>
    </row>
    <row r="31" spans="1:32" ht="14.25">
      <c r="A31" t="str">
        <f t="shared" si="5"/>
        <v>Гидра - Жесть</v>
      </c>
      <c r="B31" s="117" t="s">
        <v>96</v>
      </c>
      <c r="C31" s="115">
        <f t="shared" si="2"/>
        <v>16</v>
      </c>
      <c r="D31" s="95"/>
      <c r="F31">
        <v>2</v>
      </c>
      <c r="H31">
        <v>1</v>
      </c>
      <c r="J31" s="95">
        <v>2</v>
      </c>
      <c r="M31">
        <v>2</v>
      </c>
      <c r="N31">
        <v>1</v>
      </c>
      <c r="O31">
        <v>1</v>
      </c>
      <c r="S31">
        <v>1</v>
      </c>
      <c r="X31">
        <v>1</v>
      </c>
      <c r="Z31">
        <v>1</v>
      </c>
      <c r="AA31">
        <v>2</v>
      </c>
      <c r="AF31">
        <v>2</v>
      </c>
    </row>
    <row r="32" spans="1:31" ht="14.25">
      <c r="A32" t="str">
        <f t="shared" si="5"/>
        <v>Гидра - Жесть</v>
      </c>
      <c r="B32" s="117" t="s">
        <v>94</v>
      </c>
      <c r="C32" s="115">
        <f t="shared" si="2"/>
        <v>7</v>
      </c>
      <c r="D32" s="95">
        <v>1</v>
      </c>
      <c r="F32">
        <v>1</v>
      </c>
      <c r="J32" s="95">
        <v>1</v>
      </c>
      <c r="V32">
        <v>1</v>
      </c>
      <c r="AB32">
        <v>1</v>
      </c>
      <c r="AD32">
        <v>1</v>
      </c>
      <c r="AE32">
        <v>1</v>
      </c>
    </row>
    <row r="33" spans="1:22" ht="14.25">
      <c r="A33" t="str">
        <f t="shared" si="5"/>
        <v>Гидра - Жесть</v>
      </c>
      <c r="B33" s="117" t="s">
        <v>151</v>
      </c>
      <c r="C33" s="115">
        <f t="shared" si="2"/>
        <v>4</v>
      </c>
      <c r="D33" s="95"/>
      <c r="G33">
        <v>1</v>
      </c>
      <c r="I33">
        <v>2</v>
      </c>
      <c r="J33" s="95"/>
      <c r="V33">
        <v>1</v>
      </c>
    </row>
    <row r="34" spans="1:20" ht="14.25">
      <c r="A34" t="str">
        <f t="shared" si="5"/>
        <v>Гидра - Жесть</v>
      </c>
      <c r="B34" s="117" t="s">
        <v>167</v>
      </c>
      <c r="C34" s="115">
        <f t="shared" si="2"/>
        <v>8</v>
      </c>
      <c r="D34" s="95"/>
      <c r="H34">
        <v>2</v>
      </c>
      <c r="I34">
        <v>2</v>
      </c>
      <c r="J34" s="95">
        <v>1</v>
      </c>
      <c r="M34">
        <v>1</v>
      </c>
      <c r="Q34">
        <v>1</v>
      </c>
      <c r="T34">
        <v>1</v>
      </c>
    </row>
    <row r="35" spans="1:10" ht="14.25">
      <c r="A35" t="str">
        <f t="shared" si="5"/>
        <v>Гидра - Жесть</v>
      </c>
      <c r="B35" s="117" t="s">
        <v>168</v>
      </c>
      <c r="C35" s="115">
        <f t="shared" si="2"/>
        <v>1</v>
      </c>
      <c r="D35" s="95"/>
      <c r="H35">
        <v>1</v>
      </c>
      <c r="J35" s="95"/>
    </row>
    <row r="36" spans="1:25" ht="14.25">
      <c r="A36" t="str">
        <f t="shared" si="5"/>
        <v>Гидра - Жесть</v>
      </c>
      <c r="B36" s="117" t="s">
        <v>626</v>
      </c>
      <c r="C36" s="115">
        <f t="shared" si="2"/>
        <v>1</v>
      </c>
      <c r="D36" s="95"/>
      <c r="J36" s="95"/>
      <c r="Y36">
        <v>1</v>
      </c>
    </row>
    <row r="37" spans="1:28" ht="14.25">
      <c r="A37" t="str">
        <f t="shared" si="5"/>
        <v>Гидра - Жесть</v>
      </c>
      <c r="B37" s="117" t="s">
        <v>169</v>
      </c>
      <c r="C37" s="115">
        <f t="shared" si="2"/>
        <v>17</v>
      </c>
      <c r="D37" s="95"/>
      <c r="H37">
        <v>1</v>
      </c>
      <c r="I37">
        <v>2</v>
      </c>
      <c r="J37" s="95">
        <v>3</v>
      </c>
      <c r="L37">
        <v>2</v>
      </c>
      <c r="M37">
        <v>4</v>
      </c>
      <c r="W37">
        <v>1</v>
      </c>
      <c r="AA37">
        <v>1</v>
      </c>
      <c r="AB37">
        <v>3</v>
      </c>
    </row>
    <row r="38" spans="1:26" ht="14.25">
      <c r="A38" t="str">
        <f t="shared" si="5"/>
        <v>Гидра - Жесть</v>
      </c>
      <c r="B38" s="117" t="s">
        <v>642</v>
      </c>
      <c r="C38" s="115">
        <f t="shared" si="2"/>
        <v>1</v>
      </c>
      <c r="D38" s="95"/>
      <c r="J38" s="95"/>
      <c r="Z38">
        <v>1</v>
      </c>
    </row>
    <row r="39" spans="1:27" ht="14.25">
      <c r="A39" t="str">
        <f t="shared" si="5"/>
        <v>Гидра - Жесть</v>
      </c>
      <c r="B39" s="117" t="s">
        <v>95</v>
      </c>
      <c r="C39" s="115">
        <f t="shared" si="2"/>
        <v>2</v>
      </c>
      <c r="D39" s="95"/>
      <c r="F39">
        <v>1</v>
      </c>
      <c r="J39" s="95"/>
      <c r="AA39">
        <v>1</v>
      </c>
    </row>
    <row r="40" spans="1:33" ht="14.25">
      <c r="A40" t="str">
        <f aca="true" t="shared" si="6" ref="A40:A52">B$40</f>
        <v>Метатр</v>
      </c>
      <c r="B40" s="118" t="s">
        <v>18</v>
      </c>
      <c r="C40" s="116">
        <f t="shared" si="2"/>
        <v>50</v>
      </c>
      <c r="D40" s="125">
        <f>SUM(D41:D52)</f>
        <v>4</v>
      </c>
      <c r="E40" s="114">
        <f aca="true" t="shared" si="7" ref="E40:AG40">SUM(E41:E52)</f>
        <v>5</v>
      </c>
      <c r="F40" s="114">
        <f t="shared" si="7"/>
        <v>2</v>
      </c>
      <c r="G40" s="114">
        <f t="shared" si="7"/>
        <v>0</v>
      </c>
      <c r="H40" s="114">
        <f t="shared" si="7"/>
        <v>1</v>
      </c>
      <c r="I40" s="114">
        <f t="shared" si="7"/>
        <v>1</v>
      </c>
      <c r="J40" s="125">
        <f t="shared" si="7"/>
        <v>2</v>
      </c>
      <c r="K40" s="114">
        <f t="shared" si="7"/>
        <v>2</v>
      </c>
      <c r="L40" s="114">
        <f t="shared" si="7"/>
        <v>0</v>
      </c>
      <c r="M40" s="114">
        <f t="shared" si="7"/>
        <v>0</v>
      </c>
      <c r="N40" s="114">
        <f t="shared" si="7"/>
        <v>1</v>
      </c>
      <c r="O40" s="114">
        <f t="shared" si="7"/>
        <v>1</v>
      </c>
      <c r="P40" s="114">
        <f t="shared" si="7"/>
        <v>1</v>
      </c>
      <c r="Q40" s="114">
        <f t="shared" si="7"/>
        <v>3</v>
      </c>
      <c r="R40" s="114">
        <f t="shared" si="7"/>
        <v>6</v>
      </c>
      <c r="S40" s="114">
        <f t="shared" si="7"/>
        <v>0</v>
      </c>
      <c r="T40" s="114">
        <f t="shared" si="7"/>
        <v>6</v>
      </c>
      <c r="U40" s="114">
        <f t="shared" si="7"/>
        <v>1</v>
      </c>
      <c r="V40" s="114">
        <f t="shared" si="7"/>
        <v>4</v>
      </c>
      <c r="W40" s="114">
        <f t="shared" si="7"/>
        <v>1</v>
      </c>
      <c r="X40" s="114">
        <f t="shared" si="7"/>
        <v>1</v>
      </c>
      <c r="Y40" s="114">
        <f t="shared" si="7"/>
        <v>0</v>
      </c>
      <c r="Z40" s="114">
        <f t="shared" si="7"/>
        <v>1</v>
      </c>
      <c r="AA40" s="114">
        <f t="shared" si="7"/>
        <v>1</v>
      </c>
      <c r="AB40" s="114">
        <f t="shared" si="7"/>
        <v>2</v>
      </c>
      <c r="AC40" s="114">
        <f t="shared" si="7"/>
        <v>0</v>
      </c>
      <c r="AD40" s="114">
        <f t="shared" si="7"/>
        <v>0</v>
      </c>
      <c r="AE40" s="114">
        <f t="shared" si="7"/>
        <v>3</v>
      </c>
      <c r="AF40" s="114">
        <f t="shared" si="7"/>
        <v>1</v>
      </c>
      <c r="AG40" s="114">
        <f t="shared" si="7"/>
        <v>0</v>
      </c>
    </row>
    <row r="41" spans="1:22" ht="14.25">
      <c r="A41" t="str">
        <f t="shared" si="6"/>
        <v>Метатр</v>
      </c>
      <c r="B41" s="119" t="s">
        <v>97</v>
      </c>
      <c r="C41" s="115">
        <f t="shared" si="2"/>
        <v>13</v>
      </c>
      <c r="D41" s="95">
        <v>2</v>
      </c>
      <c r="E41">
        <v>1</v>
      </c>
      <c r="H41">
        <v>1</v>
      </c>
      <c r="I41">
        <v>1</v>
      </c>
      <c r="J41" s="95">
        <v>1</v>
      </c>
      <c r="K41">
        <v>1</v>
      </c>
      <c r="N41">
        <v>1</v>
      </c>
      <c r="R41">
        <v>3</v>
      </c>
      <c r="T41">
        <v>1</v>
      </c>
      <c r="V41">
        <v>1</v>
      </c>
    </row>
    <row r="42" spans="1:27" ht="14.25">
      <c r="A42" t="str">
        <f t="shared" si="6"/>
        <v>Метатр</v>
      </c>
      <c r="B42" s="119" t="s">
        <v>252</v>
      </c>
      <c r="C42" s="115">
        <f t="shared" si="2"/>
        <v>1</v>
      </c>
      <c r="D42" s="95"/>
      <c r="J42" s="95"/>
      <c r="AA42">
        <v>1</v>
      </c>
    </row>
    <row r="43" spans="1:24" ht="14.25">
      <c r="A43" t="str">
        <f t="shared" si="6"/>
        <v>Метатр</v>
      </c>
      <c r="B43" s="119" t="s">
        <v>613</v>
      </c>
      <c r="C43" s="115">
        <f t="shared" si="2"/>
        <v>1</v>
      </c>
      <c r="D43" s="95"/>
      <c r="J43" s="95"/>
      <c r="X43">
        <v>1</v>
      </c>
    </row>
    <row r="44" spans="1:31" ht="14.25">
      <c r="A44" t="str">
        <f t="shared" si="6"/>
        <v>Метатр</v>
      </c>
      <c r="B44" s="119" t="s">
        <v>99</v>
      </c>
      <c r="C44" s="115">
        <f t="shared" si="2"/>
        <v>7</v>
      </c>
      <c r="D44" s="95">
        <v>1</v>
      </c>
      <c r="E44">
        <v>1</v>
      </c>
      <c r="J44" s="95"/>
      <c r="Q44">
        <v>2</v>
      </c>
      <c r="R44">
        <v>1</v>
      </c>
      <c r="T44">
        <v>1</v>
      </c>
      <c r="AE44">
        <v>1</v>
      </c>
    </row>
    <row r="45" spans="1:10" ht="14.25">
      <c r="A45" t="str">
        <f t="shared" si="6"/>
        <v>Метатр</v>
      </c>
      <c r="B45" s="119" t="s">
        <v>98</v>
      </c>
      <c r="C45" s="115">
        <f t="shared" si="2"/>
        <v>1</v>
      </c>
      <c r="D45" s="95">
        <v>1</v>
      </c>
      <c r="J45" s="95"/>
    </row>
    <row r="46" spans="1:26" ht="14.25">
      <c r="A46" t="str">
        <f t="shared" si="6"/>
        <v>Метатр</v>
      </c>
      <c r="B46" s="119" t="s">
        <v>640</v>
      </c>
      <c r="C46" s="115">
        <f t="shared" si="2"/>
        <v>1</v>
      </c>
      <c r="D46" s="95"/>
      <c r="J46" s="95"/>
      <c r="Z46">
        <v>1</v>
      </c>
    </row>
    <row r="47" spans="1:10" ht="14.25">
      <c r="A47" t="str">
        <f t="shared" si="6"/>
        <v>Метатр</v>
      </c>
      <c r="B47" s="119" t="s">
        <v>100</v>
      </c>
      <c r="C47" s="115">
        <f t="shared" si="2"/>
        <v>3</v>
      </c>
      <c r="D47" s="95"/>
      <c r="E47">
        <v>2</v>
      </c>
      <c r="J47" s="95">
        <v>1</v>
      </c>
    </row>
    <row r="48" spans="1:11" ht="14.25">
      <c r="A48" t="str">
        <f t="shared" si="6"/>
        <v>Метатр</v>
      </c>
      <c r="B48" s="119" t="s">
        <v>188</v>
      </c>
      <c r="C48" s="115">
        <f t="shared" si="2"/>
        <v>1</v>
      </c>
      <c r="D48" s="95"/>
      <c r="J48" s="95"/>
      <c r="K48">
        <v>1</v>
      </c>
    </row>
    <row r="49" spans="1:16" ht="14.25">
      <c r="A49" t="str">
        <f t="shared" si="6"/>
        <v>Метатр</v>
      </c>
      <c r="B49" s="119" t="s">
        <v>497</v>
      </c>
      <c r="C49" s="115">
        <f t="shared" si="2"/>
        <v>1</v>
      </c>
      <c r="D49" s="95"/>
      <c r="J49" s="95"/>
      <c r="P49">
        <v>1</v>
      </c>
    </row>
    <row r="50" spans="1:20" ht="14.25">
      <c r="A50" t="str">
        <f t="shared" si="6"/>
        <v>Метатр</v>
      </c>
      <c r="B50" s="119" t="s">
        <v>535</v>
      </c>
      <c r="C50" s="115">
        <f t="shared" si="2"/>
        <v>1</v>
      </c>
      <c r="D50" s="95"/>
      <c r="J50" s="95"/>
      <c r="T50">
        <v>1</v>
      </c>
    </row>
    <row r="51" spans="1:32" ht="14.25">
      <c r="A51" t="str">
        <f t="shared" si="6"/>
        <v>Метатр</v>
      </c>
      <c r="B51" s="119" t="s">
        <v>146</v>
      </c>
      <c r="C51" s="115">
        <f t="shared" si="2"/>
        <v>8</v>
      </c>
      <c r="D51" s="95"/>
      <c r="J51" s="95"/>
      <c r="Q51">
        <v>1</v>
      </c>
      <c r="V51">
        <v>2</v>
      </c>
      <c r="W51">
        <v>1</v>
      </c>
      <c r="AB51">
        <v>2</v>
      </c>
      <c r="AE51">
        <v>1</v>
      </c>
      <c r="AF51">
        <v>1</v>
      </c>
    </row>
    <row r="52" spans="1:31" ht="14.25">
      <c r="A52" t="str">
        <f t="shared" si="6"/>
        <v>Метатр</v>
      </c>
      <c r="B52" s="119" t="s">
        <v>101</v>
      </c>
      <c r="C52" s="115">
        <f t="shared" si="2"/>
        <v>12</v>
      </c>
      <c r="D52" s="95"/>
      <c r="E52">
        <v>1</v>
      </c>
      <c r="F52">
        <v>2</v>
      </c>
      <c r="J52" s="95"/>
      <c r="O52">
        <v>1</v>
      </c>
      <c r="R52">
        <v>2</v>
      </c>
      <c r="T52">
        <v>3</v>
      </c>
      <c r="U52">
        <v>1</v>
      </c>
      <c r="V52">
        <v>1</v>
      </c>
      <c r="AE52">
        <v>1</v>
      </c>
    </row>
    <row r="53" spans="1:33" ht="14.25">
      <c r="A53" t="str">
        <f>B$53</f>
        <v>Вермонт-IT</v>
      </c>
      <c r="B53" s="118" t="s">
        <v>79</v>
      </c>
      <c r="C53" s="116">
        <f t="shared" si="2"/>
        <v>84</v>
      </c>
      <c r="D53" s="125">
        <f>SUM(D54:D69)</f>
        <v>3</v>
      </c>
      <c r="E53" s="114">
        <f aca="true" t="shared" si="8" ref="E53:AG53">SUM(E54:E69)</f>
        <v>4</v>
      </c>
      <c r="F53" s="114">
        <f t="shared" si="8"/>
        <v>1</v>
      </c>
      <c r="G53" s="114">
        <f t="shared" si="8"/>
        <v>2</v>
      </c>
      <c r="H53" s="114">
        <f t="shared" si="8"/>
        <v>1</v>
      </c>
      <c r="I53" s="114">
        <f t="shared" si="8"/>
        <v>5</v>
      </c>
      <c r="J53" s="125">
        <f t="shared" si="8"/>
        <v>3</v>
      </c>
      <c r="K53" s="114">
        <f t="shared" si="8"/>
        <v>5</v>
      </c>
      <c r="L53" s="114">
        <f t="shared" si="8"/>
        <v>6</v>
      </c>
      <c r="M53" s="114">
        <f t="shared" si="8"/>
        <v>1</v>
      </c>
      <c r="N53" s="114">
        <f t="shared" si="8"/>
        <v>4</v>
      </c>
      <c r="O53" s="114">
        <f t="shared" si="8"/>
        <v>2</v>
      </c>
      <c r="P53" s="114">
        <f t="shared" si="8"/>
        <v>2</v>
      </c>
      <c r="Q53" s="114">
        <f t="shared" si="8"/>
        <v>4</v>
      </c>
      <c r="R53" s="114">
        <f t="shared" si="8"/>
        <v>2</v>
      </c>
      <c r="S53" s="114">
        <f t="shared" si="8"/>
        <v>5</v>
      </c>
      <c r="T53" s="114">
        <f t="shared" si="8"/>
        <v>6</v>
      </c>
      <c r="U53" s="114">
        <f t="shared" si="8"/>
        <v>7</v>
      </c>
      <c r="V53" s="114">
        <f t="shared" si="8"/>
        <v>5</v>
      </c>
      <c r="W53" s="114">
        <f t="shared" si="8"/>
        <v>1</v>
      </c>
      <c r="X53" s="114">
        <f t="shared" si="8"/>
        <v>2</v>
      </c>
      <c r="Y53" s="114">
        <f t="shared" si="8"/>
        <v>3</v>
      </c>
      <c r="Z53" s="114">
        <f t="shared" si="8"/>
        <v>1</v>
      </c>
      <c r="AA53" s="114">
        <f t="shared" si="8"/>
        <v>2</v>
      </c>
      <c r="AB53" s="114">
        <f t="shared" si="8"/>
        <v>1</v>
      </c>
      <c r="AC53" s="114">
        <f t="shared" si="8"/>
        <v>1</v>
      </c>
      <c r="AD53" s="114">
        <f t="shared" si="8"/>
        <v>0</v>
      </c>
      <c r="AE53" s="114">
        <f t="shared" si="8"/>
        <v>0</v>
      </c>
      <c r="AF53" s="114">
        <f t="shared" si="8"/>
        <v>0</v>
      </c>
      <c r="AG53" s="114">
        <f t="shared" si="8"/>
        <v>5</v>
      </c>
    </row>
    <row r="54" spans="1:28" ht="14.25">
      <c r="A54" t="str">
        <f>B$53</f>
        <v>Вермонт-IT</v>
      </c>
      <c r="B54" s="119" t="s">
        <v>102</v>
      </c>
      <c r="C54" s="115">
        <f t="shared" si="2"/>
        <v>25</v>
      </c>
      <c r="D54" s="95">
        <v>1</v>
      </c>
      <c r="E54">
        <v>2</v>
      </c>
      <c r="F54">
        <v>1</v>
      </c>
      <c r="G54">
        <v>1</v>
      </c>
      <c r="H54">
        <v>1</v>
      </c>
      <c r="I54">
        <v>2</v>
      </c>
      <c r="J54" s="95"/>
      <c r="K54">
        <v>2</v>
      </c>
      <c r="L54">
        <v>2</v>
      </c>
      <c r="N54">
        <v>1</v>
      </c>
      <c r="O54">
        <v>1</v>
      </c>
      <c r="P54">
        <v>2</v>
      </c>
      <c r="Q54">
        <v>2</v>
      </c>
      <c r="R54">
        <v>1</v>
      </c>
      <c r="S54">
        <v>2</v>
      </c>
      <c r="T54">
        <v>1</v>
      </c>
      <c r="U54">
        <v>2</v>
      </c>
      <c r="AB54">
        <v>1</v>
      </c>
    </row>
    <row r="55" spans="1:25" ht="14.25">
      <c r="A55" t="str">
        <f aca="true" t="shared" si="9" ref="A55:A69">B$53</f>
        <v>Вермонт-IT</v>
      </c>
      <c r="B55" s="119" t="s">
        <v>103</v>
      </c>
      <c r="C55" s="115">
        <f t="shared" si="2"/>
        <v>8</v>
      </c>
      <c r="D55" s="95">
        <v>1</v>
      </c>
      <c r="G55">
        <v>1</v>
      </c>
      <c r="J55" s="95">
        <v>1</v>
      </c>
      <c r="S55">
        <v>1</v>
      </c>
      <c r="T55">
        <v>1</v>
      </c>
      <c r="V55">
        <v>1</v>
      </c>
      <c r="X55">
        <v>1</v>
      </c>
      <c r="Y55">
        <v>1</v>
      </c>
    </row>
    <row r="56" spans="1:27" ht="14.25">
      <c r="A56" t="str">
        <f t="shared" si="9"/>
        <v>Вермонт-IT</v>
      </c>
      <c r="B56" s="119" t="s">
        <v>475</v>
      </c>
      <c r="C56" s="115">
        <f t="shared" si="2"/>
        <v>3</v>
      </c>
      <c r="D56" s="95"/>
      <c r="J56" s="95"/>
      <c r="V56">
        <v>1</v>
      </c>
      <c r="W56">
        <v>1</v>
      </c>
      <c r="AA56">
        <v>1</v>
      </c>
    </row>
    <row r="57" spans="1:12" ht="14.25">
      <c r="A57" t="str">
        <f t="shared" si="9"/>
        <v>Вермонт-IT</v>
      </c>
      <c r="B57" s="119" t="s">
        <v>104</v>
      </c>
      <c r="C57" s="115">
        <f t="shared" si="2"/>
        <v>3</v>
      </c>
      <c r="D57" s="95">
        <v>1</v>
      </c>
      <c r="J57" s="95"/>
      <c r="K57">
        <v>1</v>
      </c>
      <c r="L57">
        <v>1</v>
      </c>
    </row>
    <row r="58" spans="1:29" ht="14.25">
      <c r="A58" t="str">
        <f t="shared" si="9"/>
        <v>Вермонт-IT</v>
      </c>
      <c r="B58" s="119" t="s">
        <v>105</v>
      </c>
      <c r="C58" s="115">
        <f t="shared" si="2"/>
        <v>17</v>
      </c>
      <c r="D58" s="95"/>
      <c r="E58">
        <v>1</v>
      </c>
      <c r="J58" s="95"/>
      <c r="L58">
        <v>1</v>
      </c>
      <c r="M58">
        <v>1</v>
      </c>
      <c r="Q58">
        <v>1</v>
      </c>
      <c r="R58">
        <v>1</v>
      </c>
      <c r="S58">
        <v>1</v>
      </c>
      <c r="T58">
        <v>3</v>
      </c>
      <c r="U58">
        <v>1</v>
      </c>
      <c r="V58">
        <v>1</v>
      </c>
      <c r="X58">
        <v>1</v>
      </c>
      <c r="Y58">
        <v>2</v>
      </c>
      <c r="Z58">
        <v>1</v>
      </c>
      <c r="AA58">
        <v>1</v>
      </c>
      <c r="AC58">
        <v>1</v>
      </c>
    </row>
    <row r="59" spans="1:22" ht="14.25">
      <c r="A59" t="str">
        <f t="shared" si="9"/>
        <v>Вермонт-IT</v>
      </c>
      <c r="B59" s="119" t="s">
        <v>180</v>
      </c>
      <c r="C59" s="115">
        <f t="shared" si="2"/>
        <v>11</v>
      </c>
      <c r="D59" s="95"/>
      <c r="I59">
        <v>2</v>
      </c>
      <c r="J59" s="95">
        <v>2</v>
      </c>
      <c r="K59">
        <v>2</v>
      </c>
      <c r="O59">
        <v>1</v>
      </c>
      <c r="T59">
        <v>1</v>
      </c>
      <c r="U59">
        <v>2</v>
      </c>
      <c r="V59">
        <v>1</v>
      </c>
    </row>
    <row r="60" spans="1:10" ht="14.25">
      <c r="A60" t="str">
        <f t="shared" si="9"/>
        <v>Вермонт-IT</v>
      </c>
      <c r="B60" s="119" t="s">
        <v>181</v>
      </c>
      <c r="C60" s="115">
        <f t="shared" si="2"/>
        <v>1</v>
      </c>
      <c r="D60" s="95"/>
      <c r="I60">
        <v>1</v>
      </c>
      <c r="J60" s="95"/>
    </row>
    <row r="61" spans="1:12" ht="14.25">
      <c r="A61" t="str">
        <f t="shared" si="9"/>
        <v>Вермонт-IT</v>
      </c>
      <c r="B61" s="119" t="s">
        <v>229</v>
      </c>
      <c r="C61" s="115">
        <f t="shared" si="2"/>
        <v>1</v>
      </c>
      <c r="D61" s="95"/>
      <c r="J61" s="95"/>
      <c r="L61">
        <v>1</v>
      </c>
    </row>
    <row r="62" spans="1:12" ht="14.25">
      <c r="A62" t="str">
        <f t="shared" si="9"/>
        <v>Вермонт-IT</v>
      </c>
      <c r="B62" s="119" t="s">
        <v>230</v>
      </c>
      <c r="C62" s="115">
        <f t="shared" si="2"/>
        <v>1</v>
      </c>
      <c r="D62" s="95"/>
      <c r="J62" s="95"/>
      <c r="L62">
        <v>1</v>
      </c>
    </row>
    <row r="63" spans="1:14" ht="14.25">
      <c r="A63" t="str">
        <f t="shared" si="9"/>
        <v>Вермонт-IT</v>
      </c>
      <c r="B63" s="119" t="s">
        <v>451</v>
      </c>
      <c r="C63" s="115">
        <f t="shared" si="2"/>
        <v>1</v>
      </c>
      <c r="D63" s="95"/>
      <c r="J63" s="95"/>
      <c r="N63">
        <v>1</v>
      </c>
    </row>
    <row r="64" spans="1:21" ht="14.25">
      <c r="A64" t="str">
        <f t="shared" si="9"/>
        <v>Вермонт-IT</v>
      </c>
      <c r="B64" s="119" t="s">
        <v>484</v>
      </c>
      <c r="C64" s="115">
        <f t="shared" si="2"/>
        <v>2</v>
      </c>
      <c r="D64" s="95"/>
      <c r="J64" s="95"/>
      <c r="S64">
        <v>1</v>
      </c>
      <c r="U64">
        <v>1</v>
      </c>
    </row>
    <row r="65" spans="1:33" ht="14.25">
      <c r="A65" t="str">
        <f t="shared" si="9"/>
        <v>Вермонт-IT</v>
      </c>
      <c r="B65" s="119" t="s">
        <v>738</v>
      </c>
      <c r="C65" s="115">
        <f t="shared" si="2"/>
        <v>1</v>
      </c>
      <c r="D65" s="95"/>
      <c r="J65" s="95"/>
      <c r="AG65">
        <v>1</v>
      </c>
    </row>
    <row r="66" spans="1:33" ht="14.25">
      <c r="A66" t="str">
        <f t="shared" si="9"/>
        <v>Вермонт-IT</v>
      </c>
      <c r="B66" s="119" t="s">
        <v>739</v>
      </c>
      <c r="C66" s="115">
        <f t="shared" si="2"/>
        <v>1</v>
      </c>
      <c r="D66" s="95"/>
      <c r="J66" s="95"/>
      <c r="AG66">
        <v>1</v>
      </c>
    </row>
    <row r="67" spans="1:33" ht="14.25">
      <c r="A67" t="str">
        <f t="shared" si="9"/>
        <v>Вермонт-IT</v>
      </c>
      <c r="B67" s="119" t="s">
        <v>740</v>
      </c>
      <c r="C67" s="115">
        <f t="shared" si="2"/>
        <v>2</v>
      </c>
      <c r="D67" s="95"/>
      <c r="J67" s="95"/>
      <c r="AG67">
        <v>2</v>
      </c>
    </row>
    <row r="68" spans="1:33" ht="14.25">
      <c r="A68" t="str">
        <f t="shared" si="9"/>
        <v>Вермонт-IT</v>
      </c>
      <c r="B68" s="119" t="s">
        <v>452</v>
      </c>
      <c r="C68" s="115">
        <f t="shared" si="2"/>
        <v>5</v>
      </c>
      <c r="D68" s="95"/>
      <c r="J68" s="95"/>
      <c r="N68">
        <v>1</v>
      </c>
      <c r="Q68">
        <v>1</v>
      </c>
      <c r="U68">
        <v>1</v>
      </c>
      <c r="V68">
        <v>1</v>
      </c>
      <c r="AG68">
        <v>1</v>
      </c>
    </row>
    <row r="69" spans="1:14" ht="14.25">
      <c r="A69" t="str">
        <f t="shared" si="9"/>
        <v>Вермонт-IT</v>
      </c>
      <c r="B69" s="119" t="s">
        <v>95</v>
      </c>
      <c r="C69" s="115">
        <f t="shared" si="2"/>
        <v>2</v>
      </c>
      <c r="D69" s="95"/>
      <c r="E69">
        <v>1</v>
      </c>
      <c r="J69" s="95"/>
      <c r="N69">
        <v>1</v>
      </c>
    </row>
    <row r="70" spans="1:33" ht="14.25">
      <c r="A70" t="str">
        <f aca="true" t="shared" si="10" ref="A70:A76">B$70</f>
        <v>Металл</v>
      </c>
      <c r="B70" s="118" t="s">
        <v>13</v>
      </c>
      <c r="C70" s="116">
        <f t="shared" si="2"/>
        <v>37</v>
      </c>
      <c r="D70" s="125">
        <f>SUM(D71:D76)</f>
        <v>3</v>
      </c>
      <c r="E70" s="114">
        <f aca="true" t="shared" si="11" ref="E70:AG70">SUM(E71:E76)</f>
        <v>1</v>
      </c>
      <c r="F70" s="114">
        <f t="shared" si="11"/>
        <v>2</v>
      </c>
      <c r="G70" s="114">
        <f t="shared" si="11"/>
        <v>0</v>
      </c>
      <c r="H70" s="114">
        <f t="shared" si="11"/>
        <v>1</v>
      </c>
      <c r="I70" s="114">
        <f t="shared" si="11"/>
        <v>0</v>
      </c>
      <c r="J70" s="125">
        <f t="shared" si="11"/>
        <v>3</v>
      </c>
      <c r="K70" s="114">
        <f t="shared" si="11"/>
        <v>1</v>
      </c>
      <c r="L70" s="114">
        <f t="shared" si="11"/>
        <v>0</v>
      </c>
      <c r="M70" s="114">
        <f t="shared" si="11"/>
        <v>1</v>
      </c>
      <c r="N70" s="114">
        <f t="shared" si="11"/>
        <v>0</v>
      </c>
      <c r="O70" s="114">
        <f t="shared" si="11"/>
        <v>1</v>
      </c>
      <c r="P70" s="114">
        <f t="shared" si="11"/>
        <v>1</v>
      </c>
      <c r="Q70" s="114">
        <f t="shared" si="11"/>
        <v>2</v>
      </c>
      <c r="R70" s="114">
        <f t="shared" si="11"/>
        <v>6</v>
      </c>
      <c r="S70" s="114">
        <f t="shared" si="11"/>
        <v>1</v>
      </c>
      <c r="T70" s="114">
        <f t="shared" si="11"/>
        <v>1</v>
      </c>
      <c r="U70" s="114">
        <f t="shared" si="11"/>
        <v>2</v>
      </c>
      <c r="V70" s="149">
        <f t="shared" si="11"/>
        <v>0</v>
      </c>
      <c r="W70" s="114">
        <f t="shared" si="11"/>
        <v>1</v>
      </c>
      <c r="X70" s="114">
        <f t="shared" si="11"/>
        <v>2</v>
      </c>
      <c r="Y70" s="114">
        <f t="shared" si="11"/>
        <v>0</v>
      </c>
      <c r="Z70" s="114">
        <f t="shared" si="11"/>
        <v>0</v>
      </c>
      <c r="AA70" s="114">
        <f t="shared" si="11"/>
        <v>0</v>
      </c>
      <c r="AB70" s="114">
        <f t="shared" si="11"/>
        <v>6</v>
      </c>
      <c r="AC70" s="114">
        <f t="shared" si="11"/>
        <v>1</v>
      </c>
      <c r="AD70" s="114">
        <f t="shared" si="11"/>
        <v>1</v>
      </c>
      <c r="AE70" s="114">
        <f t="shared" si="11"/>
        <v>0</v>
      </c>
      <c r="AF70" s="114">
        <f t="shared" si="11"/>
        <v>0</v>
      </c>
      <c r="AG70" s="114">
        <f t="shared" si="11"/>
        <v>0</v>
      </c>
    </row>
    <row r="71" spans="1:30" ht="14.25">
      <c r="A71" t="str">
        <f t="shared" si="10"/>
        <v>Металл</v>
      </c>
      <c r="B71" s="117" t="s">
        <v>106</v>
      </c>
      <c r="C71" s="115">
        <f t="shared" si="2"/>
        <v>18</v>
      </c>
      <c r="D71" s="95">
        <v>2</v>
      </c>
      <c r="E71">
        <v>1</v>
      </c>
      <c r="F71">
        <v>2</v>
      </c>
      <c r="H71">
        <v>1</v>
      </c>
      <c r="J71" s="95">
        <v>2</v>
      </c>
      <c r="M71">
        <v>1</v>
      </c>
      <c r="P71">
        <v>1</v>
      </c>
      <c r="R71">
        <v>2</v>
      </c>
      <c r="U71">
        <v>1</v>
      </c>
      <c r="X71">
        <v>1</v>
      </c>
      <c r="AB71">
        <v>2</v>
      </c>
      <c r="AC71">
        <v>1</v>
      </c>
      <c r="AD71">
        <v>1</v>
      </c>
    </row>
    <row r="72" spans="1:28" ht="14.25">
      <c r="A72" t="str">
        <f t="shared" si="10"/>
        <v>Металл</v>
      </c>
      <c r="B72" s="117" t="s">
        <v>96</v>
      </c>
      <c r="C72" s="115">
        <f t="shared" si="2"/>
        <v>12</v>
      </c>
      <c r="D72" s="95"/>
      <c r="J72" s="95"/>
      <c r="O72">
        <v>1</v>
      </c>
      <c r="Q72">
        <v>1</v>
      </c>
      <c r="R72">
        <v>4</v>
      </c>
      <c r="T72">
        <v>1</v>
      </c>
      <c r="U72">
        <v>1</v>
      </c>
      <c r="W72">
        <v>1</v>
      </c>
      <c r="AB72">
        <v>3</v>
      </c>
    </row>
    <row r="73" spans="1:19" ht="14.25">
      <c r="A73" t="str">
        <f t="shared" si="10"/>
        <v>Металл</v>
      </c>
      <c r="B73" s="117" t="s">
        <v>503</v>
      </c>
      <c r="C73" s="115">
        <f t="shared" si="2"/>
        <v>2</v>
      </c>
      <c r="D73" s="95"/>
      <c r="J73" s="95"/>
      <c r="Q73">
        <v>1</v>
      </c>
      <c r="S73">
        <v>1</v>
      </c>
    </row>
    <row r="74" spans="1:24" ht="14.25">
      <c r="A74" t="str">
        <f t="shared" si="10"/>
        <v>Металл</v>
      </c>
      <c r="B74" s="117" t="s">
        <v>95</v>
      </c>
      <c r="C74" s="115">
        <f t="shared" si="2"/>
        <v>1</v>
      </c>
      <c r="D74" s="95"/>
      <c r="J74" s="95"/>
      <c r="X74">
        <v>1</v>
      </c>
    </row>
    <row r="75" spans="1:28" ht="14.25">
      <c r="A75" t="str">
        <f t="shared" si="10"/>
        <v>Металл</v>
      </c>
      <c r="B75" s="117" t="s">
        <v>679</v>
      </c>
      <c r="C75" s="115">
        <f t="shared" si="2"/>
        <v>1</v>
      </c>
      <c r="D75" s="95"/>
      <c r="J75" s="95"/>
      <c r="AB75">
        <v>1</v>
      </c>
    </row>
    <row r="76" spans="1:11" ht="14.25">
      <c r="A76" t="str">
        <f t="shared" si="10"/>
        <v>Металл</v>
      </c>
      <c r="B76" s="117" t="s">
        <v>107</v>
      </c>
      <c r="C76" s="115">
        <f t="shared" si="2"/>
        <v>3</v>
      </c>
      <c r="D76" s="95">
        <v>1</v>
      </c>
      <c r="J76" s="95">
        <v>1</v>
      </c>
      <c r="K76">
        <v>1</v>
      </c>
    </row>
    <row r="77" spans="1:33" ht="14.25">
      <c r="A77" t="str">
        <f aca="true" t="shared" si="12" ref="A77:A88">B$77</f>
        <v>Орион</v>
      </c>
      <c r="B77" s="118" t="s">
        <v>76</v>
      </c>
      <c r="C77" s="116">
        <f t="shared" si="2"/>
        <v>49</v>
      </c>
      <c r="D77" s="125">
        <f>SUM(D78:D88)</f>
        <v>2</v>
      </c>
      <c r="E77" s="114">
        <f aca="true" t="shared" si="13" ref="E77:AG77">SUM(E78:E88)</f>
        <v>4</v>
      </c>
      <c r="F77" s="114">
        <f t="shared" si="13"/>
        <v>0</v>
      </c>
      <c r="G77" s="114">
        <f t="shared" si="13"/>
        <v>2</v>
      </c>
      <c r="H77" s="114">
        <f t="shared" si="13"/>
        <v>2</v>
      </c>
      <c r="I77" s="114">
        <f t="shared" si="13"/>
        <v>3</v>
      </c>
      <c r="J77" s="125">
        <f t="shared" si="13"/>
        <v>1</v>
      </c>
      <c r="K77" s="114">
        <f t="shared" si="13"/>
        <v>1</v>
      </c>
      <c r="L77" s="114">
        <f t="shared" si="13"/>
        <v>2</v>
      </c>
      <c r="M77" s="114">
        <f t="shared" si="13"/>
        <v>1</v>
      </c>
      <c r="N77" s="114">
        <f t="shared" si="13"/>
        <v>4</v>
      </c>
      <c r="O77" s="114">
        <f t="shared" si="13"/>
        <v>0</v>
      </c>
      <c r="P77" s="114">
        <f t="shared" si="13"/>
        <v>0</v>
      </c>
      <c r="Q77" s="114">
        <f t="shared" si="13"/>
        <v>1</v>
      </c>
      <c r="R77" s="114">
        <f t="shared" si="13"/>
        <v>0</v>
      </c>
      <c r="S77" s="114">
        <f t="shared" si="13"/>
        <v>1</v>
      </c>
      <c r="T77" s="114">
        <f t="shared" si="13"/>
        <v>2</v>
      </c>
      <c r="U77" s="114">
        <f t="shared" si="13"/>
        <v>5</v>
      </c>
      <c r="V77" s="114">
        <f t="shared" si="13"/>
        <v>1</v>
      </c>
      <c r="W77" s="114">
        <f t="shared" si="13"/>
        <v>0</v>
      </c>
      <c r="X77" s="114">
        <f t="shared" si="13"/>
        <v>5</v>
      </c>
      <c r="Y77" s="114">
        <f t="shared" si="13"/>
        <v>0</v>
      </c>
      <c r="Z77" s="114">
        <f t="shared" si="13"/>
        <v>1</v>
      </c>
      <c r="AA77" s="114">
        <f t="shared" si="13"/>
        <v>0</v>
      </c>
      <c r="AB77" s="114">
        <f t="shared" si="13"/>
        <v>1</v>
      </c>
      <c r="AC77" s="114">
        <f t="shared" si="13"/>
        <v>1</v>
      </c>
      <c r="AD77" s="114">
        <f t="shared" si="13"/>
        <v>3</v>
      </c>
      <c r="AE77" s="114">
        <f t="shared" si="13"/>
        <v>4</v>
      </c>
      <c r="AF77" s="114">
        <f t="shared" si="13"/>
        <v>0</v>
      </c>
      <c r="AG77" s="114">
        <f t="shared" si="13"/>
        <v>2</v>
      </c>
    </row>
    <row r="78" spans="1:33" ht="14.25">
      <c r="A78" t="str">
        <f t="shared" si="12"/>
        <v>Орион</v>
      </c>
      <c r="B78" s="117" t="s">
        <v>108</v>
      </c>
      <c r="C78" s="115">
        <f t="shared" si="2"/>
        <v>13</v>
      </c>
      <c r="D78" s="95">
        <v>1</v>
      </c>
      <c r="E78">
        <v>3</v>
      </c>
      <c r="G78">
        <v>1</v>
      </c>
      <c r="J78" s="95"/>
      <c r="T78">
        <v>1</v>
      </c>
      <c r="U78">
        <v>2</v>
      </c>
      <c r="X78">
        <v>1</v>
      </c>
      <c r="AD78">
        <v>1</v>
      </c>
      <c r="AE78">
        <v>2</v>
      </c>
      <c r="AG78">
        <v>1</v>
      </c>
    </row>
    <row r="79" spans="1:29" ht="14.25">
      <c r="A79" t="str">
        <f t="shared" si="12"/>
        <v>Орион</v>
      </c>
      <c r="B79" s="117" t="s">
        <v>109</v>
      </c>
      <c r="C79" s="115">
        <f t="shared" si="2"/>
        <v>13</v>
      </c>
      <c r="D79" s="95">
        <v>1</v>
      </c>
      <c r="H79">
        <v>2</v>
      </c>
      <c r="I79">
        <v>1</v>
      </c>
      <c r="J79" s="95">
        <v>1</v>
      </c>
      <c r="N79">
        <v>1</v>
      </c>
      <c r="Q79">
        <v>1</v>
      </c>
      <c r="T79">
        <v>1</v>
      </c>
      <c r="U79">
        <v>1</v>
      </c>
      <c r="X79">
        <v>2</v>
      </c>
      <c r="AB79">
        <v>1</v>
      </c>
      <c r="AC79">
        <v>1</v>
      </c>
    </row>
    <row r="80" spans="1:30" ht="14.25">
      <c r="A80" t="str">
        <f t="shared" si="12"/>
        <v>Орион</v>
      </c>
      <c r="B80" s="117" t="s">
        <v>588</v>
      </c>
      <c r="C80" s="115">
        <f t="shared" si="2"/>
        <v>8</v>
      </c>
      <c r="D80" s="95"/>
      <c r="G80">
        <v>1</v>
      </c>
      <c r="I80">
        <v>1</v>
      </c>
      <c r="J80" s="95"/>
      <c r="L80">
        <v>2</v>
      </c>
      <c r="S80">
        <v>1</v>
      </c>
      <c r="U80">
        <v>1</v>
      </c>
      <c r="V80">
        <v>1</v>
      </c>
      <c r="AD80">
        <v>1</v>
      </c>
    </row>
    <row r="81" spans="1:33" ht="14.25">
      <c r="A81" t="str">
        <f t="shared" si="12"/>
        <v>Орион</v>
      </c>
      <c r="B81" s="117" t="s">
        <v>544</v>
      </c>
      <c r="C81" s="115">
        <f t="shared" si="2"/>
        <v>3</v>
      </c>
      <c r="D81" s="95"/>
      <c r="J81" s="95"/>
      <c r="U81">
        <v>1</v>
      </c>
      <c r="X81">
        <v>1</v>
      </c>
      <c r="AG81">
        <v>1</v>
      </c>
    </row>
    <row r="82" spans="1:26" ht="14.25">
      <c r="A82" t="str">
        <f t="shared" si="12"/>
        <v>Орион</v>
      </c>
      <c r="B82" s="117" t="s">
        <v>183</v>
      </c>
      <c r="C82" s="115">
        <f t="shared" si="2"/>
        <v>3</v>
      </c>
      <c r="D82" s="95"/>
      <c r="I82">
        <v>1</v>
      </c>
      <c r="J82" s="95"/>
      <c r="K82">
        <v>1</v>
      </c>
      <c r="Z82">
        <v>1</v>
      </c>
    </row>
    <row r="83" spans="1:13" ht="14.25">
      <c r="A83" t="str">
        <f t="shared" si="12"/>
        <v>Орион</v>
      </c>
      <c r="B83" s="117" t="s">
        <v>251</v>
      </c>
      <c r="C83" s="115">
        <f t="shared" si="2"/>
        <v>1</v>
      </c>
      <c r="D83" s="95"/>
      <c r="J83" s="95"/>
      <c r="M83">
        <v>1</v>
      </c>
    </row>
    <row r="84" spans="1:14" ht="14.25">
      <c r="A84" t="str">
        <f t="shared" si="12"/>
        <v>Орион</v>
      </c>
      <c r="B84" s="117" t="s">
        <v>450</v>
      </c>
      <c r="C84" s="115">
        <f t="shared" si="2"/>
        <v>1</v>
      </c>
      <c r="D84" s="95"/>
      <c r="J84" s="95"/>
      <c r="N84">
        <v>1</v>
      </c>
    </row>
    <row r="85" spans="1:14" ht="14.25">
      <c r="A85" t="str">
        <f t="shared" si="12"/>
        <v>Орион</v>
      </c>
      <c r="B85" s="117" t="s">
        <v>144</v>
      </c>
      <c r="C85" s="115">
        <f t="shared" si="2"/>
        <v>1</v>
      </c>
      <c r="D85" s="95"/>
      <c r="J85" s="95"/>
      <c r="N85">
        <v>1</v>
      </c>
    </row>
    <row r="86" spans="1:31" ht="14.25">
      <c r="A86" t="str">
        <f t="shared" si="12"/>
        <v>Орион</v>
      </c>
      <c r="B86" s="117" t="s">
        <v>708</v>
      </c>
      <c r="C86" s="115">
        <f t="shared" si="2"/>
        <v>1</v>
      </c>
      <c r="D86" s="95"/>
      <c r="J86" s="95"/>
      <c r="AE86">
        <v>1</v>
      </c>
    </row>
    <row r="87" spans="1:30" ht="14.25">
      <c r="A87" t="str">
        <f t="shared" si="12"/>
        <v>Орион</v>
      </c>
      <c r="B87" s="117" t="s">
        <v>145</v>
      </c>
      <c r="C87" s="115">
        <f t="shared" si="2"/>
        <v>1</v>
      </c>
      <c r="D87" s="95"/>
      <c r="J87" s="95"/>
      <c r="AD87">
        <v>1</v>
      </c>
    </row>
    <row r="88" spans="1:31" ht="14.25">
      <c r="A88" t="str">
        <f t="shared" si="12"/>
        <v>Орион</v>
      </c>
      <c r="B88" s="117" t="s">
        <v>110</v>
      </c>
      <c r="C88" s="115">
        <f t="shared" si="2"/>
        <v>4</v>
      </c>
      <c r="D88" s="95"/>
      <c r="E88">
        <v>1</v>
      </c>
      <c r="J88" s="95"/>
      <c r="N88">
        <v>1</v>
      </c>
      <c r="X88">
        <v>1</v>
      </c>
      <c r="AE88">
        <v>1</v>
      </c>
    </row>
    <row r="89" spans="1:33" ht="14.25">
      <c r="A89" t="str">
        <f aca="true" t="shared" si="14" ref="A89:A97">B$89</f>
        <v>Санако</v>
      </c>
      <c r="B89" s="118" t="s">
        <v>80</v>
      </c>
      <c r="C89" s="116">
        <f t="shared" si="2"/>
        <v>83</v>
      </c>
      <c r="D89" s="125">
        <f>SUM(D90:D97)</f>
        <v>2</v>
      </c>
      <c r="E89" s="114">
        <f aca="true" t="shared" si="15" ref="E89:AG89">SUM(E90:E97)</f>
        <v>4</v>
      </c>
      <c r="F89" s="114">
        <f t="shared" si="15"/>
        <v>5</v>
      </c>
      <c r="G89" s="114">
        <f t="shared" si="15"/>
        <v>5</v>
      </c>
      <c r="H89" s="114">
        <f t="shared" si="15"/>
        <v>3</v>
      </c>
      <c r="I89" s="114">
        <f t="shared" si="15"/>
        <v>0</v>
      </c>
      <c r="J89" s="125">
        <f t="shared" si="15"/>
        <v>7</v>
      </c>
      <c r="K89" s="114">
        <f t="shared" si="15"/>
        <v>2</v>
      </c>
      <c r="L89" s="114">
        <f t="shared" si="15"/>
        <v>2</v>
      </c>
      <c r="M89" s="114">
        <f t="shared" si="15"/>
        <v>2</v>
      </c>
      <c r="N89" s="114">
        <f t="shared" si="15"/>
        <v>1</v>
      </c>
      <c r="O89" s="114">
        <f t="shared" si="15"/>
        <v>1</v>
      </c>
      <c r="P89" s="114">
        <f t="shared" si="15"/>
        <v>1</v>
      </c>
      <c r="Q89" s="114">
        <f t="shared" si="15"/>
        <v>1</v>
      </c>
      <c r="R89" s="114">
        <f t="shared" si="15"/>
        <v>4</v>
      </c>
      <c r="S89" s="114">
        <f t="shared" si="15"/>
        <v>5</v>
      </c>
      <c r="T89" s="114">
        <f t="shared" si="15"/>
        <v>5</v>
      </c>
      <c r="U89" s="114">
        <f t="shared" si="15"/>
        <v>5</v>
      </c>
      <c r="V89" s="114">
        <f t="shared" si="15"/>
        <v>2</v>
      </c>
      <c r="W89" s="114">
        <f t="shared" si="15"/>
        <v>2</v>
      </c>
      <c r="X89" s="114">
        <f t="shared" si="15"/>
        <v>3</v>
      </c>
      <c r="Y89" s="114">
        <f t="shared" si="15"/>
        <v>1</v>
      </c>
      <c r="Z89" s="114">
        <f t="shared" si="15"/>
        <v>8</v>
      </c>
      <c r="AA89" s="114">
        <f t="shared" si="15"/>
        <v>3</v>
      </c>
      <c r="AB89" s="114">
        <f t="shared" si="15"/>
        <v>1</v>
      </c>
      <c r="AC89" s="114">
        <f t="shared" si="15"/>
        <v>0</v>
      </c>
      <c r="AD89" s="114">
        <f t="shared" si="15"/>
        <v>1</v>
      </c>
      <c r="AE89" s="114">
        <f t="shared" si="15"/>
        <v>3</v>
      </c>
      <c r="AF89" s="114">
        <f t="shared" si="15"/>
        <v>4</v>
      </c>
      <c r="AG89" s="114">
        <f t="shared" si="15"/>
        <v>0</v>
      </c>
    </row>
    <row r="90" spans="1:10" ht="14.25">
      <c r="A90" t="str">
        <f t="shared" si="14"/>
        <v>Санако</v>
      </c>
      <c r="B90" s="117" t="s">
        <v>726</v>
      </c>
      <c r="C90" s="115">
        <f t="shared" si="2"/>
        <v>3</v>
      </c>
      <c r="D90">
        <v>2</v>
      </c>
      <c r="F90">
        <v>1</v>
      </c>
      <c r="J90" s="95"/>
    </row>
    <row r="91" spans="1:28" ht="14.25">
      <c r="A91" t="str">
        <f t="shared" si="14"/>
        <v>Санако</v>
      </c>
      <c r="B91" s="117" t="s">
        <v>641</v>
      </c>
      <c r="C91" s="115">
        <f t="shared" si="2"/>
        <v>2</v>
      </c>
      <c r="J91" s="95"/>
      <c r="Z91">
        <v>1</v>
      </c>
      <c r="AB91">
        <v>1</v>
      </c>
    </row>
    <row r="92" spans="1:26" ht="14.25">
      <c r="A92" t="str">
        <f t="shared" si="14"/>
        <v>Санако</v>
      </c>
      <c r="B92" s="117" t="s">
        <v>111</v>
      </c>
      <c r="C92" s="115">
        <f t="shared" si="2"/>
        <v>13</v>
      </c>
      <c r="E92">
        <v>2</v>
      </c>
      <c r="F92">
        <v>3</v>
      </c>
      <c r="G92">
        <v>3</v>
      </c>
      <c r="J92" s="95">
        <v>1</v>
      </c>
      <c r="S92">
        <v>1</v>
      </c>
      <c r="W92">
        <v>2</v>
      </c>
      <c r="Z92">
        <v>1</v>
      </c>
    </row>
    <row r="93" spans="1:32" ht="14.25">
      <c r="A93" t="str">
        <f t="shared" si="14"/>
        <v>Санако</v>
      </c>
      <c r="B93" s="117" t="s">
        <v>112</v>
      </c>
      <c r="C93" s="115">
        <f t="shared" si="2"/>
        <v>43</v>
      </c>
      <c r="E93">
        <v>2</v>
      </c>
      <c r="F93">
        <v>1</v>
      </c>
      <c r="G93">
        <v>2</v>
      </c>
      <c r="H93">
        <v>2</v>
      </c>
      <c r="J93" s="95">
        <v>6</v>
      </c>
      <c r="K93" s="95">
        <v>1</v>
      </c>
      <c r="L93">
        <v>1</v>
      </c>
      <c r="M93">
        <v>2</v>
      </c>
      <c r="Q93">
        <v>1</v>
      </c>
      <c r="R93">
        <v>2</v>
      </c>
      <c r="S93">
        <v>2</v>
      </c>
      <c r="T93">
        <v>3</v>
      </c>
      <c r="U93">
        <v>2</v>
      </c>
      <c r="V93">
        <v>1</v>
      </c>
      <c r="X93">
        <v>3</v>
      </c>
      <c r="Y93">
        <v>1</v>
      </c>
      <c r="Z93">
        <v>4</v>
      </c>
      <c r="AA93">
        <v>3</v>
      </c>
      <c r="AD93">
        <v>1</v>
      </c>
      <c r="AE93">
        <v>2</v>
      </c>
      <c r="AF93">
        <v>1</v>
      </c>
    </row>
    <row r="94" spans="1:32" ht="14.25">
      <c r="A94" t="str">
        <f t="shared" si="14"/>
        <v>Санако</v>
      </c>
      <c r="B94" s="117" t="s">
        <v>455</v>
      </c>
      <c r="C94" s="115">
        <f t="shared" si="2"/>
        <v>12</v>
      </c>
      <c r="J94" s="95"/>
      <c r="K94" s="95">
        <v>1</v>
      </c>
      <c r="R94">
        <v>1</v>
      </c>
      <c r="T94">
        <v>1</v>
      </c>
      <c r="U94">
        <v>2</v>
      </c>
      <c r="V94">
        <v>1</v>
      </c>
      <c r="Z94">
        <v>2</v>
      </c>
      <c r="AE94">
        <v>1</v>
      </c>
      <c r="AF94">
        <v>3</v>
      </c>
    </row>
    <row r="95" spans="1:19" ht="14.25">
      <c r="A95" t="str">
        <f t="shared" si="14"/>
        <v>Санако</v>
      </c>
      <c r="B95" s="117" t="s">
        <v>515</v>
      </c>
      <c r="C95" s="115">
        <f t="shared" si="2"/>
        <v>3</v>
      </c>
      <c r="J95" s="95"/>
      <c r="K95" s="95"/>
      <c r="N95">
        <v>1</v>
      </c>
      <c r="R95">
        <v>1</v>
      </c>
      <c r="S95">
        <v>1</v>
      </c>
    </row>
    <row r="96" spans="1:21" ht="14.25">
      <c r="A96" t="str">
        <f t="shared" si="14"/>
        <v>Санако</v>
      </c>
      <c r="B96" s="117" t="s">
        <v>521</v>
      </c>
      <c r="C96" s="115">
        <f t="shared" si="2"/>
        <v>3</v>
      </c>
      <c r="J96" s="95"/>
      <c r="K96" s="95"/>
      <c r="P96">
        <v>1</v>
      </c>
      <c r="S96">
        <v>1</v>
      </c>
      <c r="U96">
        <v>1</v>
      </c>
    </row>
    <row r="97" spans="1:20" ht="14.25">
      <c r="A97" t="str">
        <f t="shared" si="14"/>
        <v>Санако</v>
      </c>
      <c r="B97" s="117" t="s">
        <v>173</v>
      </c>
      <c r="C97" s="115">
        <f t="shared" si="2"/>
        <v>4</v>
      </c>
      <c r="H97">
        <v>1</v>
      </c>
      <c r="J97" s="95"/>
      <c r="L97">
        <v>1</v>
      </c>
      <c r="O97">
        <v>1</v>
      </c>
      <c r="T97">
        <v>1</v>
      </c>
    </row>
    <row r="98" spans="1:33" ht="14.25">
      <c r="A98" t="str">
        <f aca="true" t="shared" si="16" ref="A98:A112">B$98</f>
        <v>МЮИ</v>
      </c>
      <c r="B98" s="118" t="s">
        <v>17</v>
      </c>
      <c r="C98" s="116">
        <f t="shared" si="2"/>
        <v>30</v>
      </c>
      <c r="D98" s="114">
        <f>SUM(D99:D112)</f>
        <v>1</v>
      </c>
      <c r="E98" s="114">
        <f aca="true" t="shared" si="17" ref="E98:AG98">SUM(E99:E112)</f>
        <v>0</v>
      </c>
      <c r="F98" s="114">
        <f t="shared" si="17"/>
        <v>0</v>
      </c>
      <c r="G98" s="114">
        <f t="shared" si="17"/>
        <v>0</v>
      </c>
      <c r="H98" s="114">
        <f t="shared" si="17"/>
        <v>0</v>
      </c>
      <c r="I98" s="114">
        <f t="shared" si="17"/>
        <v>1</v>
      </c>
      <c r="J98" s="125">
        <f t="shared" si="17"/>
        <v>0</v>
      </c>
      <c r="K98" s="114">
        <f t="shared" si="17"/>
        <v>2</v>
      </c>
      <c r="L98" s="114">
        <f t="shared" si="17"/>
        <v>2</v>
      </c>
      <c r="M98" s="114">
        <f t="shared" si="17"/>
        <v>2</v>
      </c>
      <c r="N98" s="114">
        <f t="shared" si="17"/>
        <v>2</v>
      </c>
      <c r="O98" s="114">
        <f t="shared" si="17"/>
        <v>1</v>
      </c>
      <c r="P98" s="114">
        <f t="shared" si="17"/>
        <v>1</v>
      </c>
      <c r="Q98" s="114">
        <f t="shared" si="17"/>
        <v>2</v>
      </c>
      <c r="R98" s="114">
        <f t="shared" si="17"/>
        <v>2</v>
      </c>
      <c r="S98" s="114">
        <f t="shared" si="17"/>
        <v>1</v>
      </c>
      <c r="T98" s="114">
        <f t="shared" si="17"/>
        <v>3</v>
      </c>
      <c r="U98" s="114">
        <f t="shared" si="17"/>
        <v>1</v>
      </c>
      <c r="V98" s="114">
        <f t="shared" si="17"/>
        <v>1</v>
      </c>
      <c r="W98" s="114">
        <f t="shared" si="17"/>
        <v>1</v>
      </c>
      <c r="X98" s="114">
        <f t="shared" si="17"/>
        <v>0</v>
      </c>
      <c r="Y98" s="114">
        <f t="shared" si="17"/>
        <v>0</v>
      </c>
      <c r="Z98" s="114">
        <f t="shared" si="17"/>
        <v>1</v>
      </c>
      <c r="AA98" s="114">
        <f t="shared" si="17"/>
        <v>1</v>
      </c>
      <c r="AB98" s="114">
        <f t="shared" si="17"/>
        <v>0</v>
      </c>
      <c r="AC98" s="114">
        <f t="shared" si="17"/>
        <v>2</v>
      </c>
      <c r="AD98" s="114">
        <f t="shared" si="17"/>
        <v>2</v>
      </c>
      <c r="AE98" s="114">
        <f t="shared" si="17"/>
        <v>1</v>
      </c>
      <c r="AF98" s="114">
        <f t="shared" si="17"/>
        <v>0</v>
      </c>
      <c r="AG98" s="114">
        <f t="shared" si="17"/>
        <v>0</v>
      </c>
    </row>
    <row r="99" spans="1:22" ht="14.25">
      <c r="A99" t="str">
        <f t="shared" si="16"/>
        <v>МЮИ</v>
      </c>
      <c r="B99" s="117" t="s">
        <v>113</v>
      </c>
      <c r="C99" s="115">
        <f t="shared" si="2"/>
        <v>4</v>
      </c>
      <c r="D99">
        <v>1</v>
      </c>
      <c r="J99" s="95"/>
      <c r="N99">
        <v>2</v>
      </c>
      <c r="V99">
        <v>1</v>
      </c>
    </row>
    <row r="100" spans="1:26" ht="14.25">
      <c r="A100" t="str">
        <f t="shared" si="16"/>
        <v>МЮИ</v>
      </c>
      <c r="B100" s="117" t="s">
        <v>226</v>
      </c>
      <c r="C100" s="115">
        <f t="shared" si="2"/>
        <v>6</v>
      </c>
      <c r="J100" s="95"/>
      <c r="L100">
        <v>2</v>
      </c>
      <c r="M100">
        <v>1</v>
      </c>
      <c r="Q100">
        <v>1</v>
      </c>
      <c r="S100">
        <v>1</v>
      </c>
      <c r="Z100">
        <v>1</v>
      </c>
    </row>
    <row r="101" spans="1:11" ht="14.25">
      <c r="A101" t="str">
        <f t="shared" si="16"/>
        <v>МЮИ</v>
      </c>
      <c r="B101" s="117" t="s">
        <v>243</v>
      </c>
      <c r="C101" s="115">
        <f t="shared" si="2"/>
        <v>1</v>
      </c>
      <c r="J101" s="95"/>
      <c r="K101">
        <v>1</v>
      </c>
    </row>
    <row r="102" spans="1:13" ht="14.25">
      <c r="A102" t="str">
        <f t="shared" si="16"/>
        <v>МЮИ</v>
      </c>
      <c r="B102" s="117" t="s">
        <v>244</v>
      </c>
      <c r="C102" s="115">
        <f t="shared" si="2"/>
        <v>2</v>
      </c>
      <c r="J102" s="95"/>
      <c r="K102">
        <v>1</v>
      </c>
      <c r="M102">
        <v>1</v>
      </c>
    </row>
    <row r="103" spans="1:21" ht="14.25">
      <c r="A103" t="str">
        <f t="shared" si="16"/>
        <v>МЮИ</v>
      </c>
      <c r="B103" s="117" t="s">
        <v>542</v>
      </c>
      <c r="C103" s="115">
        <f t="shared" si="2"/>
        <v>1</v>
      </c>
      <c r="J103" s="95"/>
      <c r="U103">
        <v>1</v>
      </c>
    </row>
    <row r="104" spans="1:29" ht="14.25">
      <c r="A104" t="str">
        <f t="shared" si="16"/>
        <v>МЮИ</v>
      </c>
      <c r="B104" s="117" t="s">
        <v>532</v>
      </c>
      <c r="C104" s="115">
        <f t="shared" si="2"/>
        <v>4</v>
      </c>
      <c r="J104" s="95"/>
      <c r="T104">
        <v>3</v>
      </c>
      <c r="AC104">
        <v>1</v>
      </c>
    </row>
    <row r="105" spans="1:18" ht="14.25">
      <c r="A105" t="str">
        <f t="shared" si="16"/>
        <v>МЮИ</v>
      </c>
      <c r="B105" s="117" t="s">
        <v>245</v>
      </c>
      <c r="C105" s="115">
        <f t="shared" si="2"/>
        <v>3</v>
      </c>
      <c r="J105" s="95"/>
      <c r="O105">
        <v>1</v>
      </c>
      <c r="P105">
        <v>1</v>
      </c>
      <c r="R105">
        <v>1</v>
      </c>
    </row>
    <row r="106" spans="1:17" ht="14.25">
      <c r="A106" t="str">
        <f t="shared" si="16"/>
        <v>МЮИ</v>
      </c>
      <c r="B106" s="117" t="s">
        <v>115</v>
      </c>
      <c r="C106" s="115">
        <f t="shared" si="2"/>
        <v>1</v>
      </c>
      <c r="J106" s="95"/>
      <c r="Q106">
        <v>1</v>
      </c>
    </row>
    <row r="107" spans="1:23" ht="14.25">
      <c r="A107" t="str">
        <f t="shared" si="16"/>
        <v>МЮИ</v>
      </c>
      <c r="B107" s="117" t="s">
        <v>595</v>
      </c>
      <c r="C107" s="115">
        <f t="shared" si="2"/>
        <v>1</v>
      </c>
      <c r="J107" s="95"/>
      <c r="W107">
        <v>1</v>
      </c>
    </row>
    <row r="108" spans="1:29" ht="14.25">
      <c r="A108" t="str">
        <f t="shared" si="16"/>
        <v>МЮИ</v>
      </c>
      <c r="B108" s="117" t="s">
        <v>233</v>
      </c>
      <c r="C108" s="115">
        <f t="shared" si="2"/>
        <v>2</v>
      </c>
      <c r="J108" s="95"/>
      <c r="R108">
        <v>1</v>
      </c>
      <c r="AC108">
        <v>1</v>
      </c>
    </row>
    <row r="109" spans="1:30" ht="14.25">
      <c r="A109" t="str">
        <f t="shared" si="16"/>
        <v>МЮИ</v>
      </c>
      <c r="B109" s="117" t="s">
        <v>694</v>
      </c>
      <c r="C109" s="115">
        <f t="shared" si="2"/>
        <v>1</v>
      </c>
      <c r="J109" s="95"/>
      <c r="AD109">
        <v>1</v>
      </c>
    </row>
    <row r="110" spans="1:31" ht="14.25">
      <c r="A110" t="str">
        <f t="shared" si="16"/>
        <v>МЮИ</v>
      </c>
      <c r="B110" s="117" t="s">
        <v>705</v>
      </c>
      <c r="C110" s="115">
        <f t="shared" si="2"/>
        <v>1</v>
      </c>
      <c r="J110" s="95"/>
      <c r="AE110">
        <v>1</v>
      </c>
    </row>
    <row r="111" spans="1:27" ht="14.25">
      <c r="A111" t="str">
        <f t="shared" si="16"/>
        <v>МЮИ</v>
      </c>
      <c r="B111" s="117" t="s">
        <v>649</v>
      </c>
      <c r="C111" s="115">
        <f t="shared" si="2"/>
        <v>1</v>
      </c>
      <c r="J111" s="95"/>
      <c r="AA111">
        <v>1</v>
      </c>
    </row>
    <row r="112" spans="1:30" ht="14.25">
      <c r="A112" t="str">
        <f t="shared" si="16"/>
        <v>МЮИ</v>
      </c>
      <c r="B112" s="117" t="s">
        <v>188</v>
      </c>
      <c r="C112" s="115">
        <f t="shared" si="2"/>
        <v>2</v>
      </c>
      <c r="I112">
        <v>1</v>
      </c>
      <c r="J112" s="95"/>
      <c r="AD112">
        <v>1</v>
      </c>
    </row>
    <row r="113" spans="1:33" ht="14.25">
      <c r="A113" t="str">
        <f>B$113</f>
        <v>ЭЛМОНТ</v>
      </c>
      <c r="B113" s="118" t="s">
        <v>70</v>
      </c>
      <c r="C113" s="116">
        <f t="shared" si="2"/>
        <v>76</v>
      </c>
      <c r="D113" s="114">
        <f aca="true" t="shared" si="18" ref="D113:AG113">SUM(D114:D124)</f>
        <v>1</v>
      </c>
      <c r="E113" s="114">
        <f t="shared" si="18"/>
        <v>2</v>
      </c>
      <c r="F113" s="114">
        <f t="shared" si="18"/>
        <v>4</v>
      </c>
      <c r="G113" s="114">
        <f t="shared" si="18"/>
        <v>5</v>
      </c>
      <c r="H113" s="114">
        <f t="shared" si="18"/>
        <v>6</v>
      </c>
      <c r="I113" s="114">
        <f t="shared" si="18"/>
        <v>4</v>
      </c>
      <c r="J113" s="125">
        <f t="shared" si="18"/>
        <v>0</v>
      </c>
      <c r="K113" s="114">
        <f t="shared" si="18"/>
        <v>4</v>
      </c>
      <c r="L113" s="114">
        <f t="shared" si="18"/>
        <v>1</v>
      </c>
      <c r="M113" s="114">
        <f t="shared" si="18"/>
        <v>0</v>
      </c>
      <c r="N113" s="114">
        <f t="shared" si="18"/>
        <v>2</v>
      </c>
      <c r="O113" s="114">
        <f t="shared" si="18"/>
        <v>2</v>
      </c>
      <c r="P113" s="114">
        <f t="shared" si="18"/>
        <v>3</v>
      </c>
      <c r="Q113" s="114">
        <f t="shared" si="18"/>
        <v>1</v>
      </c>
      <c r="R113" s="114">
        <f t="shared" si="18"/>
        <v>2</v>
      </c>
      <c r="S113" s="114">
        <f t="shared" si="18"/>
        <v>3</v>
      </c>
      <c r="T113" s="114">
        <f t="shared" si="18"/>
        <v>5</v>
      </c>
      <c r="U113" s="114">
        <f t="shared" si="18"/>
        <v>1</v>
      </c>
      <c r="V113" s="114">
        <f t="shared" si="18"/>
        <v>1</v>
      </c>
      <c r="W113" s="114">
        <f t="shared" si="18"/>
        <v>6</v>
      </c>
      <c r="X113" s="114">
        <f t="shared" si="18"/>
        <v>5</v>
      </c>
      <c r="Y113" s="114">
        <f t="shared" si="18"/>
        <v>4</v>
      </c>
      <c r="Z113" s="114">
        <f t="shared" si="18"/>
        <v>6</v>
      </c>
      <c r="AA113" s="114">
        <f t="shared" si="18"/>
        <v>0</v>
      </c>
      <c r="AB113" s="114">
        <f t="shared" si="18"/>
        <v>1</v>
      </c>
      <c r="AC113" s="114">
        <f t="shared" si="18"/>
        <v>0</v>
      </c>
      <c r="AD113" s="114">
        <f t="shared" si="18"/>
        <v>0</v>
      </c>
      <c r="AE113" s="114">
        <f t="shared" si="18"/>
        <v>3</v>
      </c>
      <c r="AF113" s="114">
        <f t="shared" si="18"/>
        <v>2</v>
      </c>
      <c r="AG113" s="114">
        <f t="shared" si="18"/>
        <v>2</v>
      </c>
    </row>
    <row r="114" spans="1:33" ht="14.25">
      <c r="A114" t="str">
        <f>B$113</f>
        <v>ЭЛМОНТ</v>
      </c>
      <c r="B114" s="117" t="s">
        <v>114</v>
      </c>
      <c r="C114" s="115">
        <f t="shared" si="2"/>
        <v>22</v>
      </c>
      <c r="D114">
        <v>1</v>
      </c>
      <c r="E114">
        <v>2</v>
      </c>
      <c r="F114">
        <v>1</v>
      </c>
      <c r="H114">
        <v>2</v>
      </c>
      <c r="I114">
        <v>1</v>
      </c>
      <c r="J114" s="95"/>
      <c r="K114">
        <v>1</v>
      </c>
      <c r="L114">
        <v>1</v>
      </c>
      <c r="S114">
        <v>1</v>
      </c>
      <c r="T114">
        <v>1</v>
      </c>
      <c r="V114">
        <v>1</v>
      </c>
      <c r="W114">
        <v>2</v>
      </c>
      <c r="X114">
        <v>1</v>
      </c>
      <c r="Y114">
        <v>2</v>
      </c>
      <c r="Z114">
        <v>3</v>
      </c>
      <c r="AE114">
        <v>1</v>
      </c>
      <c r="AG114">
        <v>1</v>
      </c>
    </row>
    <row r="115" spans="1:31" ht="14.25">
      <c r="A115" t="str">
        <f>B$113</f>
        <v>ЭЛМОНТ</v>
      </c>
      <c r="B115" s="117" t="s">
        <v>706</v>
      </c>
      <c r="C115" s="115">
        <f t="shared" si="2"/>
        <v>2</v>
      </c>
      <c r="J115" s="95"/>
      <c r="AE115">
        <v>2</v>
      </c>
    </row>
    <row r="116" spans="1:24" ht="14.25">
      <c r="A116" t="str">
        <f aca="true" t="shared" si="19" ref="A116:A124">B$113</f>
        <v>ЭЛМОНТ</v>
      </c>
      <c r="B116" s="117" t="s">
        <v>115</v>
      </c>
      <c r="C116" s="115">
        <f t="shared" si="2"/>
        <v>5</v>
      </c>
      <c r="F116">
        <v>1</v>
      </c>
      <c r="J116" s="95"/>
      <c r="K116">
        <v>1</v>
      </c>
      <c r="N116">
        <v>1</v>
      </c>
      <c r="W116">
        <v>1</v>
      </c>
      <c r="X116">
        <v>1</v>
      </c>
    </row>
    <row r="117" spans="1:26" ht="14.25">
      <c r="A117" t="str">
        <f t="shared" si="19"/>
        <v>ЭЛМОНТ</v>
      </c>
      <c r="B117" s="117" t="s">
        <v>116</v>
      </c>
      <c r="C117" s="115">
        <f t="shared" si="2"/>
        <v>15</v>
      </c>
      <c r="F117">
        <v>1</v>
      </c>
      <c r="G117">
        <v>3</v>
      </c>
      <c r="I117">
        <v>1</v>
      </c>
      <c r="J117" s="95"/>
      <c r="K117">
        <v>1</v>
      </c>
      <c r="Q117">
        <v>1</v>
      </c>
      <c r="T117">
        <v>2</v>
      </c>
      <c r="W117">
        <v>2</v>
      </c>
      <c r="X117">
        <v>2</v>
      </c>
      <c r="Y117">
        <v>1</v>
      </c>
      <c r="Z117">
        <v>1</v>
      </c>
    </row>
    <row r="118" spans="1:24" ht="14.25">
      <c r="A118" t="str">
        <f t="shared" si="19"/>
        <v>ЭЛМОНТ</v>
      </c>
      <c r="B118" s="117" t="s">
        <v>612</v>
      </c>
      <c r="C118" s="115">
        <f t="shared" si="2"/>
        <v>1</v>
      </c>
      <c r="J118" s="95"/>
      <c r="X118">
        <v>1</v>
      </c>
    </row>
    <row r="119" spans="1:33" ht="14.25">
      <c r="A119" t="str">
        <f t="shared" si="19"/>
        <v>ЭЛМОНТ</v>
      </c>
      <c r="B119" s="117" t="s">
        <v>152</v>
      </c>
      <c r="C119" s="115">
        <f t="shared" si="2"/>
        <v>11</v>
      </c>
      <c r="G119">
        <v>2</v>
      </c>
      <c r="J119" s="95"/>
      <c r="K119">
        <v>1</v>
      </c>
      <c r="N119">
        <v>1</v>
      </c>
      <c r="R119">
        <v>2</v>
      </c>
      <c r="W119">
        <v>1</v>
      </c>
      <c r="AB119">
        <v>1</v>
      </c>
      <c r="AF119">
        <v>2</v>
      </c>
      <c r="AG119">
        <v>1</v>
      </c>
    </row>
    <row r="120" spans="1:26" ht="14.25">
      <c r="A120" t="str">
        <f t="shared" si="19"/>
        <v>ЭЛМОНТ</v>
      </c>
      <c r="B120" s="117" t="s">
        <v>164</v>
      </c>
      <c r="C120" s="115">
        <f t="shared" si="2"/>
        <v>2</v>
      </c>
      <c r="H120">
        <v>1</v>
      </c>
      <c r="J120" s="95"/>
      <c r="Z120">
        <v>1</v>
      </c>
    </row>
    <row r="121" spans="1:20" ht="14.25">
      <c r="A121" t="str">
        <f t="shared" si="19"/>
        <v>ЭЛМОНТ</v>
      </c>
      <c r="B121" s="117" t="s">
        <v>533</v>
      </c>
      <c r="C121" s="115">
        <f t="shared" si="2"/>
        <v>1</v>
      </c>
      <c r="J121" s="95"/>
      <c r="T121">
        <v>1</v>
      </c>
    </row>
    <row r="122" spans="1:10" ht="14.25">
      <c r="A122" t="str">
        <f t="shared" si="19"/>
        <v>ЭЛМОНТ</v>
      </c>
      <c r="B122" s="117" t="s">
        <v>95</v>
      </c>
      <c r="C122" s="115">
        <f t="shared" si="2"/>
        <v>1</v>
      </c>
      <c r="I122">
        <v>1</v>
      </c>
      <c r="J122" s="95"/>
    </row>
    <row r="123" spans="1:21" ht="14.25">
      <c r="A123" t="str">
        <f t="shared" si="19"/>
        <v>ЭЛМОНТ</v>
      </c>
      <c r="B123" s="117" t="s">
        <v>476</v>
      </c>
      <c r="C123" s="115">
        <f t="shared" si="2"/>
        <v>6</v>
      </c>
      <c r="J123" s="95"/>
      <c r="O123">
        <v>2</v>
      </c>
      <c r="P123">
        <v>3</v>
      </c>
      <c r="U123">
        <v>1</v>
      </c>
    </row>
    <row r="124" spans="1:26" ht="14.25">
      <c r="A124" t="str">
        <f t="shared" si="19"/>
        <v>ЭЛМОНТ</v>
      </c>
      <c r="B124" s="117" t="s">
        <v>117</v>
      </c>
      <c r="C124" s="115">
        <f t="shared" si="2"/>
        <v>10</v>
      </c>
      <c r="F124">
        <v>1</v>
      </c>
      <c r="H124">
        <v>3</v>
      </c>
      <c r="I124">
        <v>1</v>
      </c>
      <c r="J124" s="95"/>
      <c r="S124">
        <v>2</v>
      </c>
      <c r="T124">
        <v>1</v>
      </c>
      <c r="Y124">
        <v>1</v>
      </c>
      <c r="Z124">
        <v>1</v>
      </c>
    </row>
    <row r="125" spans="1:33" ht="14.25">
      <c r="A125" t="str">
        <f aca="true" t="shared" si="20" ref="A125:A139">B$125</f>
        <v>Атлетико</v>
      </c>
      <c r="B125" s="118" t="s">
        <v>81</v>
      </c>
      <c r="C125" s="116">
        <f t="shared" si="2"/>
        <v>44</v>
      </c>
      <c r="D125" s="114">
        <f>SUM(D126:D139)</f>
        <v>2</v>
      </c>
      <c r="E125" s="114">
        <f aca="true" t="shared" si="21" ref="E125:AG125">SUM(E126:E139)</f>
        <v>0</v>
      </c>
      <c r="F125" s="114">
        <f t="shared" si="21"/>
        <v>0</v>
      </c>
      <c r="G125" s="114">
        <f t="shared" si="21"/>
        <v>1</v>
      </c>
      <c r="H125" s="114">
        <f t="shared" si="21"/>
        <v>4</v>
      </c>
      <c r="I125" s="114">
        <f t="shared" si="21"/>
        <v>0</v>
      </c>
      <c r="J125" s="125">
        <f t="shared" si="21"/>
        <v>0</v>
      </c>
      <c r="K125" s="114">
        <f t="shared" si="21"/>
        <v>3</v>
      </c>
      <c r="L125" s="114">
        <f t="shared" si="21"/>
        <v>0</v>
      </c>
      <c r="M125" s="114">
        <f t="shared" si="21"/>
        <v>2</v>
      </c>
      <c r="N125" s="114">
        <f t="shared" si="21"/>
        <v>1</v>
      </c>
      <c r="O125" s="114">
        <f t="shared" si="21"/>
        <v>0</v>
      </c>
      <c r="P125" s="114">
        <f t="shared" si="21"/>
        <v>2</v>
      </c>
      <c r="Q125" s="114">
        <f t="shared" si="21"/>
        <v>0</v>
      </c>
      <c r="R125" s="114">
        <f t="shared" si="21"/>
        <v>1</v>
      </c>
      <c r="S125" s="114">
        <f t="shared" si="21"/>
        <v>0</v>
      </c>
      <c r="T125" s="114">
        <f t="shared" si="21"/>
        <v>2</v>
      </c>
      <c r="U125" s="114">
        <f t="shared" si="21"/>
        <v>1</v>
      </c>
      <c r="V125" s="114">
        <f t="shared" si="21"/>
        <v>5</v>
      </c>
      <c r="W125" s="114">
        <f t="shared" si="21"/>
        <v>1</v>
      </c>
      <c r="X125" s="114">
        <f t="shared" si="21"/>
        <v>1</v>
      </c>
      <c r="Y125" s="114">
        <f t="shared" si="21"/>
        <v>2</v>
      </c>
      <c r="Z125" s="114">
        <f t="shared" si="21"/>
        <v>4</v>
      </c>
      <c r="AA125" s="114">
        <f t="shared" si="21"/>
        <v>2</v>
      </c>
      <c r="AB125" s="114">
        <f t="shared" si="21"/>
        <v>2</v>
      </c>
      <c r="AC125" s="114">
        <f t="shared" si="21"/>
        <v>0</v>
      </c>
      <c r="AD125" s="114">
        <f t="shared" si="21"/>
        <v>3</v>
      </c>
      <c r="AE125" s="114">
        <f t="shared" si="21"/>
        <v>1</v>
      </c>
      <c r="AF125" s="114">
        <f t="shared" si="21"/>
        <v>0</v>
      </c>
      <c r="AG125" s="114">
        <f t="shared" si="21"/>
        <v>4</v>
      </c>
    </row>
    <row r="126" spans="1:10" ht="14.25">
      <c r="A126" t="str">
        <f t="shared" si="20"/>
        <v>Атлетико</v>
      </c>
      <c r="B126" s="117" t="s">
        <v>118</v>
      </c>
      <c r="C126" s="115">
        <f t="shared" si="2"/>
        <v>1</v>
      </c>
      <c r="D126">
        <v>1</v>
      </c>
      <c r="J126" s="95"/>
    </row>
    <row r="127" spans="1:26" ht="14.25">
      <c r="A127" t="str">
        <f t="shared" si="20"/>
        <v>Атлетико</v>
      </c>
      <c r="B127" s="117" t="s">
        <v>55</v>
      </c>
      <c r="C127" s="115">
        <f t="shared" si="2"/>
        <v>3</v>
      </c>
      <c r="J127" s="95"/>
      <c r="Z127">
        <v>3</v>
      </c>
    </row>
    <row r="128" spans="1:21" ht="14.25">
      <c r="A128" t="str">
        <f t="shared" si="20"/>
        <v>Атлетико</v>
      </c>
      <c r="B128" s="117" t="s">
        <v>543</v>
      </c>
      <c r="C128" s="115">
        <f t="shared" si="2"/>
        <v>1</v>
      </c>
      <c r="J128" s="95"/>
      <c r="U128">
        <v>1</v>
      </c>
    </row>
    <row r="129" spans="1:10" ht="14.25">
      <c r="A129" t="str">
        <f t="shared" si="20"/>
        <v>Атлетико</v>
      </c>
      <c r="B129" s="117" t="s">
        <v>153</v>
      </c>
      <c r="C129" s="115">
        <f t="shared" si="2"/>
        <v>1</v>
      </c>
      <c r="G129">
        <v>1</v>
      </c>
      <c r="J129" s="95"/>
    </row>
    <row r="130" spans="1:10" ht="14.25">
      <c r="A130" t="str">
        <f t="shared" si="20"/>
        <v>Атлетико</v>
      </c>
      <c r="B130" s="117" t="s">
        <v>170</v>
      </c>
      <c r="C130" s="115">
        <f t="shared" si="2"/>
        <v>2</v>
      </c>
      <c r="H130">
        <v>2</v>
      </c>
      <c r="J130" s="95"/>
    </row>
    <row r="131" spans="1:10" ht="14.25">
      <c r="A131" t="str">
        <f t="shared" si="20"/>
        <v>Атлетико</v>
      </c>
      <c r="B131" s="117" t="s">
        <v>171</v>
      </c>
      <c r="C131" s="115">
        <f t="shared" si="2"/>
        <v>2</v>
      </c>
      <c r="H131">
        <v>2</v>
      </c>
      <c r="J131" s="95"/>
    </row>
    <row r="132" spans="1:33" ht="14.25">
      <c r="A132" t="str">
        <f t="shared" si="20"/>
        <v>Атлетико</v>
      </c>
      <c r="B132" s="117" t="s">
        <v>242</v>
      </c>
      <c r="C132" s="115">
        <f t="shared" si="2"/>
        <v>6</v>
      </c>
      <c r="J132" s="95"/>
      <c r="K132">
        <v>1</v>
      </c>
      <c r="X132">
        <v>1</v>
      </c>
      <c r="Z132">
        <v>1</v>
      </c>
      <c r="AE132">
        <v>1</v>
      </c>
      <c r="AG132">
        <v>2</v>
      </c>
    </row>
    <row r="133" spans="1:13" ht="14.25">
      <c r="A133" t="str">
        <f t="shared" si="20"/>
        <v>Атлетико</v>
      </c>
      <c r="B133" s="117" t="s">
        <v>247</v>
      </c>
      <c r="C133" s="115">
        <f t="shared" si="2"/>
        <v>1</v>
      </c>
      <c r="J133" s="95"/>
      <c r="M133">
        <v>1</v>
      </c>
    </row>
    <row r="134" spans="1:33" ht="14.25">
      <c r="A134" t="str">
        <f t="shared" si="20"/>
        <v>Атлетико</v>
      </c>
      <c r="B134" s="117" t="s">
        <v>728</v>
      </c>
      <c r="C134" s="115">
        <f t="shared" si="2"/>
        <v>11</v>
      </c>
      <c r="J134" s="95"/>
      <c r="N134">
        <v>1</v>
      </c>
      <c r="P134">
        <v>1</v>
      </c>
      <c r="V134">
        <v>2</v>
      </c>
      <c r="W134">
        <v>1</v>
      </c>
      <c r="Y134">
        <v>1</v>
      </c>
      <c r="AA134">
        <v>1</v>
      </c>
      <c r="AB134">
        <v>1</v>
      </c>
      <c r="AD134">
        <v>2</v>
      </c>
      <c r="AG134">
        <v>1</v>
      </c>
    </row>
    <row r="135" spans="1:30" ht="14.25">
      <c r="A135" t="str">
        <f t="shared" si="20"/>
        <v>Атлетико</v>
      </c>
      <c r="B135" s="117" t="s">
        <v>242</v>
      </c>
      <c r="C135" s="115">
        <f t="shared" si="2"/>
        <v>3</v>
      </c>
      <c r="J135" s="95"/>
      <c r="V135">
        <v>2</v>
      </c>
      <c r="AD135">
        <v>1</v>
      </c>
    </row>
    <row r="136" spans="1:33" ht="14.25">
      <c r="A136" t="str">
        <f t="shared" si="20"/>
        <v>Атлетико</v>
      </c>
      <c r="B136" s="117" t="s">
        <v>534</v>
      </c>
      <c r="C136" s="115">
        <f t="shared" si="2"/>
        <v>6</v>
      </c>
      <c r="J136" s="95"/>
      <c r="T136">
        <v>2</v>
      </c>
      <c r="Y136">
        <v>1</v>
      </c>
      <c r="AA136">
        <v>1</v>
      </c>
      <c r="AB136">
        <v>1</v>
      </c>
      <c r="AG136">
        <v>1</v>
      </c>
    </row>
    <row r="137" spans="1:22" ht="14.25">
      <c r="A137" t="str">
        <f t="shared" si="20"/>
        <v>Атлетико</v>
      </c>
      <c r="B137" s="117" t="s">
        <v>495</v>
      </c>
      <c r="C137" s="115">
        <f t="shared" si="2"/>
        <v>2</v>
      </c>
      <c r="J137" s="95"/>
      <c r="P137">
        <v>1</v>
      </c>
      <c r="V137">
        <v>1</v>
      </c>
    </row>
    <row r="138" spans="1:18" ht="14.25">
      <c r="A138" t="str">
        <f t="shared" si="20"/>
        <v>Атлетико</v>
      </c>
      <c r="B138" s="117" t="s">
        <v>517</v>
      </c>
      <c r="C138" s="115">
        <v>1</v>
      </c>
      <c r="J138" s="95"/>
      <c r="R138">
        <v>1</v>
      </c>
    </row>
    <row r="139" spans="1:13" ht="14.25">
      <c r="A139" t="str">
        <f t="shared" si="20"/>
        <v>Атлетико</v>
      </c>
      <c r="B139" s="117" t="s">
        <v>119</v>
      </c>
      <c r="C139" s="115">
        <f t="shared" si="2"/>
        <v>4</v>
      </c>
      <c r="D139">
        <v>1</v>
      </c>
      <c r="J139" s="95"/>
      <c r="K139">
        <v>2</v>
      </c>
      <c r="M139">
        <v>1</v>
      </c>
    </row>
    <row r="140" spans="1:33" ht="14.25">
      <c r="A140" t="str">
        <f aca="true" t="shared" si="22" ref="A140:A151">B$140</f>
        <v>Red Kor`s</v>
      </c>
      <c r="B140" s="118" t="s">
        <v>14</v>
      </c>
      <c r="C140" s="116">
        <f t="shared" si="2"/>
        <v>47</v>
      </c>
      <c r="D140" s="114">
        <f>SUM(D141:D151)</f>
        <v>1</v>
      </c>
      <c r="E140" s="114">
        <f aca="true" t="shared" si="23" ref="E140:AG140">SUM(E141:E151)</f>
        <v>4</v>
      </c>
      <c r="F140" s="114">
        <f t="shared" si="23"/>
        <v>2</v>
      </c>
      <c r="G140" s="114">
        <f t="shared" si="23"/>
        <v>1</v>
      </c>
      <c r="H140" s="114">
        <f t="shared" si="23"/>
        <v>4</v>
      </c>
      <c r="I140" s="114">
        <f t="shared" si="23"/>
        <v>1</v>
      </c>
      <c r="J140" s="125">
        <f t="shared" si="23"/>
        <v>4</v>
      </c>
      <c r="K140" s="114">
        <f t="shared" si="23"/>
        <v>1</v>
      </c>
      <c r="L140" s="114">
        <f t="shared" si="23"/>
        <v>2</v>
      </c>
      <c r="M140" s="114">
        <f t="shared" si="23"/>
        <v>1</v>
      </c>
      <c r="N140" s="114">
        <f t="shared" si="23"/>
        <v>2</v>
      </c>
      <c r="O140" s="114">
        <f t="shared" si="23"/>
        <v>0</v>
      </c>
      <c r="P140" s="114">
        <f t="shared" si="23"/>
        <v>3</v>
      </c>
      <c r="Q140" s="114">
        <f t="shared" si="23"/>
        <v>4</v>
      </c>
      <c r="R140" s="114">
        <f t="shared" si="23"/>
        <v>1</v>
      </c>
      <c r="S140" s="114">
        <f t="shared" si="23"/>
        <v>0</v>
      </c>
      <c r="T140" s="114">
        <f t="shared" si="23"/>
        <v>0</v>
      </c>
      <c r="U140" s="114">
        <f t="shared" si="23"/>
        <v>0</v>
      </c>
      <c r="V140" s="114">
        <f t="shared" si="23"/>
        <v>1</v>
      </c>
      <c r="W140" s="114">
        <f t="shared" si="23"/>
        <v>1</v>
      </c>
      <c r="X140" s="114">
        <f t="shared" si="23"/>
        <v>0</v>
      </c>
      <c r="Y140" s="114">
        <f t="shared" si="23"/>
        <v>3</v>
      </c>
      <c r="Z140" s="114">
        <f t="shared" si="23"/>
        <v>1</v>
      </c>
      <c r="AA140" s="114">
        <f t="shared" si="23"/>
        <v>2</v>
      </c>
      <c r="AB140" s="114">
        <f t="shared" si="23"/>
        <v>4</v>
      </c>
      <c r="AC140" s="114">
        <f t="shared" si="23"/>
        <v>1</v>
      </c>
      <c r="AD140" s="114">
        <f t="shared" si="23"/>
        <v>0</v>
      </c>
      <c r="AE140" s="114">
        <f t="shared" si="23"/>
        <v>0</v>
      </c>
      <c r="AF140" s="114">
        <f t="shared" si="23"/>
        <v>2</v>
      </c>
      <c r="AG140" s="114">
        <f t="shared" si="23"/>
        <v>1</v>
      </c>
    </row>
    <row r="141" spans="1:25" ht="14.25">
      <c r="A141" t="str">
        <f t="shared" si="22"/>
        <v>Red Kor`s</v>
      </c>
      <c r="B141" s="117" t="s">
        <v>137</v>
      </c>
      <c r="C141" s="115">
        <f t="shared" si="2"/>
        <v>3</v>
      </c>
      <c r="D141">
        <v>1</v>
      </c>
      <c r="H141">
        <v>1</v>
      </c>
      <c r="J141" s="95"/>
      <c r="Y141">
        <v>1</v>
      </c>
    </row>
    <row r="142" spans="1:10" ht="14.25">
      <c r="A142" t="str">
        <f t="shared" si="22"/>
        <v>Red Kor`s</v>
      </c>
      <c r="B142" s="117" t="s">
        <v>96</v>
      </c>
      <c r="C142" s="115">
        <f t="shared" si="2"/>
        <v>1</v>
      </c>
      <c r="H142">
        <v>1</v>
      </c>
      <c r="J142" s="95"/>
    </row>
    <row r="143" spans="1:32" ht="14.25">
      <c r="A143" t="str">
        <f t="shared" si="22"/>
        <v>Red Kor`s</v>
      </c>
      <c r="B143" s="117" t="s">
        <v>121</v>
      </c>
      <c r="C143" s="115">
        <f t="shared" si="2"/>
        <v>11</v>
      </c>
      <c r="E143">
        <v>3</v>
      </c>
      <c r="F143">
        <v>2</v>
      </c>
      <c r="J143" s="95"/>
      <c r="Q143">
        <v>3</v>
      </c>
      <c r="W143">
        <v>1</v>
      </c>
      <c r="AB143">
        <v>1</v>
      </c>
      <c r="AF143">
        <v>1</v>
      </c>
    </row>
    <row r="144" spans="1:27" ht="14.25">
      <c r="A144" t="str">
        <f t="shared" si="22"/>
        <v>Red Kor`s</v>
      </c>
      <c r="B144" s="117" t="s">
        <v>184</v>
      </c>
      <c r="C144" s="115">
        <f t="shared" si="2"/>
        <v>2</v>
      </c>
      <c r="I144">
        <v>1</v>
      </c>
      <c r="J144" s="95"/>
      <c r="AA144">
        <v>1</v>
      </c>
    </row>
    <row r="145" spans="1:25" ht="14.25">
      <c r="A145" t="str">
        <f t="shared" si="22"/>
        <v>Red Kor`s</v>
      </c>
      <c r="B145" s="117" t="s">
        <v>227</v>
      </c>
      <c r="C145" s="115">
        <f t="shared" si="2"/>
        <v>7</v>
      </c>
      <c r="J145" s="95">
        <v>1</v>
      </c>
      <c r="K145">
        <v>1</v>
      </c>
      <c r="L145">
        <v>1</v>
      </c>
      <c r="N145">
        <v>2</v>
      </c>
      <c r="V145">
        <v>1</v>
      </c>
      <c r="Y145">
        <v>1</v>
      </c>
    </row>
    <row r="146" spans="1:27" ht="14.25">
      <c r="A146" t="str">
        <f t="shared" si="22"/>
        <v>Red Kor`s</v>
      </c>
      <c r="B146" s="117" t="s">
        <v>471</v>
      </c>
      <c r="C146" s="115">
        <f t="shared" si="2"/>
        <v>1</v>
      </c>
      <c r="J146" s="95"/>
      <c r="AA146">
        <v>1</v>
      </c>
    </row>
    <row r="147" spans="1:29" ht="14.25">
      <c r="A147" t="str">
        <f t="shared" si="22"/>
        <v>Red Kor`s</v>
      </c>
      <c r="B147" s="117" t="s">
        <v>189</v>
      </c>
      <c r="C147" s="115">
        <f t="shared" si="2"/>
        <v>2</v>
      </c>
      <c r="J147" s="95"/>
      <c r="L147">
        <v>1</v>
      </c>
      <c r="AC147">
        <v>1</v>
      </c>
    </row>
    <row r="148" spans="1:28" ht="14.25">
      <c r="A148" t="str">
        <f t="shared" si="22"/>
        <v>Red Kor`s</v>
      </c>
      <c r="B148" s="117" t="s">
        <v>232</v>
      </c>
      <c r="C148" s="115">
        <f t="shared" si="2"/>
        <v>2</v>
      </c>
      <c r="J148" s="95"/>
      <c r="M148">
        <v>1</v>
      </c>
      <c r="AB148">
        <v>1</v>
      </c>
    </row>
    <row r="149" spans="1:16" ht="14.25">
      <c r="A149" t="str">
        <f t="shared" si="22"/>
        <v>Red Kor`s</v>
      </c>
      <c r="B149" s="117" t="s">
        <v>95</v>
      </c>
      <c r="C149" s="115">
        <f t="shared" si="2"/>
        <v>1</v>
      </c>
      <c r="J149" s="95"/>
      <c r="P149">
        <v>1</v>
      </c>
    </row>
    <row r="150" spans="1:32" ht="14.25">
      <c r="A150" t="str">
        <f t="shared" si="22"/>
        <v>Red Kor`s</v>
      </c>
      <c r="B150" s="117" t="s">
        <v>120</v>
      </c>
      <c r="C150" s="115">
        <f t="shared" si="2"/>
        <v>7</v>
      </c>
      <c r="J150" s="95"/>
      <c r="Q150">
        <v>1</v>
      </c>
      <c r="R150">
        <v>1</v>
      </c>
      <c r="Y150">
        <v>1</v>
      </c>
      <c r="Z150">
        <v>1</v>
      </c>
      <c r="AB150">
        <v>2</v>
      </c>
      <c r="AF150">
        <v>1</v>
      </c>
    </row>
    <row r="151" spans="1:33" ht="14.25">
      <c r="A151" t="str">
        <f t="shared" si="22"/>
        <v>Red Kor`s</v>
      </c>
      <c r="B151" s="117" t="s">
        <v>122</v>
      </c>
      <c r="C151" s="115">
        <f t="shared" si="2"/>
        <v>10</v>
      </c>
      <c r="E151">
        <v>1</v>
      </c>
      <c r="G151">
        <v>1</v>
      </c>
      <c r="H151">
        <v>2</v>
      </c>
      <c r="J151" s="95">
        <v>3</v>
      </c>
      <c r="P151">
        <v>2</v>
      </c>
      <c r="AG151">
        <v>1</v>
      </c>
    </row>
    <row r="152" spans="1:33" ht="14.25">
      <c r="A152" t="str">
        <f aca="true" t="shared" si="24" ref="A152:A164">B$152</f>
        <v>Трейси</v>
      </c>
      <c r="B152" s="118" t="s">
        <v>11</v>
      </c>
      <c r="C152" s="116">
        <f t="shared" si="2"/>
        <v>101</v>
      </c>
      <c r="D152" s="114">
        <f>SUM(D153:D164)</f>
        <v>1</v>
      </c>
      <c r="E152" s="114">
        <f aca="true" t="shared" si="25" ref="E152:AG152">SUM(E153:E164)</f>
        <v>2</v>
      </c>
      <c r="F152" s="114">
        <f t="shared" si="25"/>
        <v>1</v>
      </c>
      <c r="G152" s="114">
        <f t="shared" si="25"/>
        <v>4</v>
      </c>
      <c r="H152" s="114">
        <f t="shared" si="25"/>
        <v>3</v>
      </c>
      <c r="I152" s="149">
        <f t="shared" si="25"/>
        <v>4</v>
      </c>
      <c r="J152" s="149">
        <f t="shared" si="25"/>
        <v>2</v>
      </c>
      <c r="K152" s="114">
        <f t="shared" si="25"/>
        <v>7</v>
      </c>
      <c r="L152" s="114">
        <f t="shared" si="25"/>
        <v>9</v>
      </c>
      <c r="M152" s="114">
        <f t="shared" si="25"/>
        <v>7</v>
      </c>
      <c r="N152" s="114">
        <f t="shared" si="25"/>
        <v>5</v>
      </c>
      <c r="O152" s="114">
        <f t="shared" si="25"/>
        <v>0</v>
      </c>
      <c r="P152" s="114">
        <f t="shared" si="25"/>
        <v>2</v>
      </c>
      <c r="Q152" s="114">
        <f t="shared" si="25"/>
        <v>0</v>
      </c>
      <c r="R152" s="114">
        <f t="shared" si="25"/>
        <v>1</v>
      </c>
      <c r="S152" s="114">
        <f t="shared" si="25"/>
        <v>2</v>
      </c>
      <c r="T152" s="114">
        <f t="shared" si="25"/>
        <v>3</v>
      </c>
      <c r="U152" s="114">
        <f t="shared" si="25"/>
        <v>4</v>
      </c>
      <c r="V152" s="125">
        <f t="shared" si="25"/>
        <v>4</v>
      </c>
      <c r="W152" s="114">
        <f t="shared" si="25"/>
        <v>7</v>
      </c>
      <c r="X152" s="114">
        <f t="shared" si="25"/>
        <v>0</v>
      </c>
      <c r="Y152" s="114">
        <f t="shared" si="25"/>
        <v>2</v>
      </c>
      <c r="Z152" s="114">
        <f t="shared" si="25"/>
        <v>5</v>
      </c>
      <c r="AA152" s="114">
        <f t="shared" si="25"/>
        <v>9</v>
      </c>
      <c r="AB152" s="114">
        <f t="shared" si="25"/>
        <v>5</v>
      </c>
      <c r="AC152" s="114">
        <f t="shared" si="25"/>
        <v>3</v>
      </c>
      <c r="AD152" s="114">
        <f t="shared" si="25"/>
        <v>1</v>
      </c>
      <c r="AE152" s="114">
        <f t="shared" si="25"/>
        <v>5</v>
      </c>
      <c r="AF152" s="114">
        <f t="shared" si="25"/>
        <v>1</v>
      </c>
      <c r="AG152" s="114">
        <f t="shared" si="25"/>
        <v>2</v>
      </c>
    </row>
    <row r="153" spans="1:32" ht="14.25">
      <c r="A153" t="str">
        <f t="shared" si="24"/>
        <v>Трейси</v>
      </c>
      <c r="B153" s="117" t="s">
        <v>123</v>
      </c>
      <c r="C153" s="115">
        <f>SUM(D153:AG153)</f>
        <v>32</v>
      </c>
      <c r="D153">
        <v>1</v>
      </c>
      <c r="G153">
        <v>1</v>
      </c>
      <c r="I153" s="95">
        <v>4</v>
      </c>
      <c r="J153" s="95">
        <v>2</v>
      </c>
      <c r="K153">
        <v>3</v>
      </c>
      <c r="L153">
        <v>4</v>
      </c>
      <c r="M153">
        <v>2</v>
      </c>
      <c r="N153">
        <v>3</v>
      </c>
      <c r="S153">
        <v>1</v>
      </c>
      <c r="V153">
        <v>3</v>
      </c>
      <c r="W153">
        <v>3</v>
      </c>
      <c r="AA153">
        <v>2</v>
      </c>
      <c r="AB153">
        <v>1</v>
      </c>
      <c r="AE153">
        <v>1</v>
      </c>
      <c r="AF153">
        <v>1</v>
      </c>
    </row>
    <row r="154" spans="1:33" ht="14.25">
      <c r="A154" t="str">
        <f t="shared" si="24"/>
        <v>Трейси</v>
      </c>
      <c r="B154" s="117" t="s">
        <v>191</v>
      </c>
      <c r="C154" s="115">
        <f>SUM(D154:AG154)</f>
        <v>26</v>
      </c>
      <c r="G154">
        <v>2</v>
      </c>
      <c r="H154">
        <v>2</v>
      </c>
      <c r="I154" s="148"/>
      <c r="J154" s="148"/>
      <c r="K154">
        <v>3</v>
      </c>
      <c r="L154">
        <v>2</v>
      </c>
      <c r="M154">
        <v>2</v>
      </c>
      <c r="P154">
        <v>1</v>
      </c>
      <c r="R154">
        <v>1</v>
      </c>
      <c r="S154">
        <v>1</v>
      </c>
      <c r="U154">
        <v>1</v>
      </c>
      <c r="W154">
        <v>4</v>
      </c>
      <c r="Y154">
        <v>1</v>
      </c>
      <c r="AA154">
        <v>1</v>
      </c>
      <c r="AC154">
        <v>3</v>
      </c>
      <c r="AE154">
        <v>1</v>
      </c>
      <c r="AG154">
        <v>1</v>
      </c>
    </row>
    <row r="155" spans="1:27" ht="14.25">
      <c r="A155" t="str">
        <f t="shared" si="24"/>
        <v>Трейси</v>
      </c>
      <c r="B155" s="117" t="s">
        <v>124</v>
      </c>
      <c r="C155" s="115">
        <f t="shared" si="2"/>
        <v>13</v>
      </c>
      <c r="E155">
        <v>1</v>
      </c>
      <c r="F155">
        <v>1</v>
      </c>
      <c r="I155" s="148"/>
      <c r="J155" s="148"/>
      <c r="L155">
        <v>1</v>
      </c>
      <c r="P155">
        <v>1</v>
      </c>
      <c r="T155">
        <v>1</v>
      </c>
      <c r="U155">
        <v>2</v>
      </c>
      <c r="Z155">
        <v>3</v>
      </c>
      <c r="AA155">
        <v>3</v>
      </c>
    </row>
    <row r="156" spans="1:12" ht="14.25">
      <c r="A156" t="str">
        <f t="shared" si="24"/>
        <v>Трейси</v>
      </c>
      <c r="B156" s="117" t="s">
        <v>228</v>
      </c>
      <c r="C156" s="115">
        <f t="shared" si="2"/>
        <v>1</v>
      </c>
      <c r="I156" s="148"/>
      <c r="J156" s="148"/>
      <c r="L156">
        <v>1</v>
      </c>
    </row>
    <row r="157" spans="1:14" ht="14.25">
      <c r="A157" t="str">
        <f t="shared" si="24"/>
        <v>Трейси</v>
      </c>
      <c r="B157" s="117" t="s">
        <v>252</v>
      </c>
      <c r="C157" s="115">
        <f t="shared" si="2"/>
        <v>3</v>
      </c>
      <c r="I157" s="148"/>
      <c r="J157" s="148"/>
      <c r="M157">
        <v>2</v>
      </c>
      <c r="N157">
        <v>1</v>
      </c>
    </row>
    <row r="158" spans="1:26" ht="14.25">
      <c r="A158" t="str">
        <f t="shared" si="24"/>
        <v>Трейси</v>
      </c>
      <c r="B158" s="117" t="s">
        <v>496</v>
      </c>
      <c r="C158" s="115">
        <f t="shared" si="2"/>
        <v>1</v>
      </c>
      <c r="I158" s="148"/>
      <c r="J158" s="148"/>
      <c r="Z158">
        <v>1</v>
      </c>
    </row>
    <row r="159" spans="1:28" ht="14.25">
      <c r="A159" t="str">
        <f t="shared" si="24"/>
        <v>Трейси</v>
      </c>
      <c r="B159" s="117" t="s">
        <v>526</v>
      </c>
      <c r="C159" s="115">
        <f t="shared" si="2"/>
        <v>3</v>
      </c>
      <c r="G159">
        <v>1</v>
      </c>
      <c r="I159" s="148"/>
      <c r="J159" s="148"/>
      <c r="K159">
        <v>1</v>
      </c>
      <c r="AB159">
        <v>1</v>
      </c>
    </row>
    <row r="160" spans="1:14" ht="14.25">
      <c r="A160" t="str">
        <f t="shared" si="24"/>
        <v>Трейси</v>
      </c>
      <c r="B160" s="117" t="s">
        <v>95</v>
      </c>
      <c r="C160" s="115">
        <f t="shared" si="2"/>
        <v>1</v>
      </c>
      <c r="I160" s="148"/>
      <c r="J160" s="148"/>
      <c r="N160">
        <v>1</v>
      </c>
    </row>
    <row r="161" spans="1:31" ht="14.25">
      <c r="A161" t="str">
        <f t="shared" si="24"/>
        <v>Трейси</v>
      </c>
      <c r="B161" s="117" t="s">
        <v>707</v>
      </c>
      <c r="C161" s="115">
        <f t="shared" si="2"/>
        <v>1</v>
      </c>
      <c r="I161" s="148"/>
      <c r="J161" s="148"/>
      <c r="AE161">
        <v>1</v>
      </c>
    </row>
    <row r="162" spans="1:31" ht="14.25">
      <c r="A162" t="str">
        <f t="shared" si="24"/>
        <v>Трейси</v>
      </c>
      <c r="B162" s="117" t="s">
        <v>537</v>
      </c>
      <c r="C162" s="115">
        <f t="shared" si="2"/>
        <v>1</v>
      </c>
      <c r="I162" s="148"/>
      <c r="J162" s="148"/>
      <c r="AE162">
        <v>1</v>
      </c>
    </row>
    <row r="163" spans="1:27" ht="14.25">
      <c r="A163" t="str">
        <f t="shared" si="24"/>
        <v>Трейси</v>
      </c>
      <c r="B163" s="117" t="s">
        <v>648</v>
      </c>
      <c r="C163" s="115">
        <f t="shared" si="2"/>
        <v>3</v>
      </c>
      <c r="I163" s="148"/>
      <c r="J163" s="148"/>
      <c r="AA163">
        <v>3</v>
      </c>
    </row>
    <row r="164" spans="1:33" ht="14.25">
      <c r="A164" t="str">
        <f t="shared" si="24"/>
        <v>Трейси</v>
      </c>
      <c r="B164" s="117" t="s">
        <v>125</v>
      </c>
      <c r="C164" s="115">
        <f t="shared" si="2"/>
        <v>16</v>
      </c>
      <c r="E164">
        <v>1</v>
      </c>
      <c r="H164">
        <v>1</v>
      </c>
      <c r="I164" s="148"/>
      <c r="J164" s="148"/>
      <c r="L164">
        <v>1</v>
      </c>
      <c r="M164">
        <v>1</v>
      </c>
      <c r="T164">
        <v>2</v>
      </c>
      <c r="U164">
        <v>1</v>
      </c>
      <c r="V164">
        <v>1</v>
      </c>
      <c r="Y164">
        <v>1</v>
      </c>
      <c r="Z164">
        <v>1</v>
      </c>
      <c r="AB164">
        <v>3</v>
      </c>
      <c r="AD164">
        <v>1</v>
      </c>
      <c r="AE164">
        <v>1</v>
      </c>
      <c r="AG164">
        <v>1</v>
      </c>
    </row>
    <row r="165" spans="1:33" ht="14.25">
      <c r="A165" t="str">
        <f>B$165</f>
        <v>Акелла</v>
      </c>
      <c r="B165" s="118" t="s">
        <v>19</v>
      </c>
      <c r="C165" s="116">
        <f t="shared" si="2"/>
        <v>60</v>
      </c>
      <c r="D165" s="114">
        <f>SUM(D166:D179)</f>
        <v>2</v>
      </c>
      <c r="E165" s="114">
        <f aca="true" t="shared" si="26" ref="E165:AG165">SUM(E166:E179)</f>
        <v>5</v>
      </c>
      <c r="F165" s="114">
        <f t="shared" si="26"/>
        <v>1</v>
      </c>
      <c r="G165" s="114">
        <f t="shared" si="26"/>
        <v>1</v>
      </c>
      <c r="H165" s="114">
        <f t="shared" si="26"/>
        <v>2</v>
      </c>
      <c r="I165" s="114">
        <f t="shared" si="26"/>
        <v>1</v>
      </c>
      <c r="J165" s="149">
        <f t="shared" si="26"/>
        <v>0</v>
      </c>
      <c r="K165" s="114">
        <f t="shared" si="26"/>
        <v>0</v>
      </c>
      <c r="L165" s="114">
        <f t="shared" si="26"/>
        <v>0</v>
      </c>
      <c r="M165" s="114">
        <f t="shared" si="26"/>
        <v>2</v>
      </c>
      <c r="N165" s="114">
        <f t="shared" si="26"/>
        <v>2</v>
      </c>
      <c r="O165" s="114">
        <f t="shared" si="26"/>
        <v>2</v>
      </c>
      <c r="P165" s="114">
        <f t="shared" si="26"/>
        <v>1</v>
      </c>
      <c r="Q165" s="114">
        <f t="shared" si="26"/>
        <v>4</v>
      </c>
      <c r="R165" s="114">
        <f t="shared" si="26"/>
        <v>5</v>
      </c>
      <c r="S165" s="114">
        <f t="shared" si="26"/>
        <v>2</v>
      </c>
      <c r="T165" s="114">
        <f t="shared" si="26"/>
        <v>2</v>
      </c>
      <c r="U165" s="114">
        <f t="shared" si="26"/>
        <v>2</v>
      </c>
      <c r="V165" s="114">
        <f t="shared" si="26"/>
        <v>0</v>
      </c>
      <c r="W165" s="114">
        <f t="shared" si="26"/>
        <v>0</v>
      </c>
      <c r="X165" s="114">
        <f t="shared" si="26"/>
        <v>3</v>
      </c>
      <c r="Y165" s="114">
        <f t="shared" si="26"/>
        <v>1</v>
      </c>
      <c r="Z165" s="114">
        <f t="shared" si="26"/>
        <v>4</v>
      </c>
      <c r="AA165" s="114">
        <f t="shared" si="26"/>
        <v>0</v>
      </c>
      <c r="AB165" s="114">
        <f t="shared" si="26"/>
        <v>5</v>
      </c>
      <c r="AC165" s="114">
        <f t="shared" si="26"/>
        <v>2</v>
      </c>
      <c r="AD165" s="114">
        <f t="shared" si="26"/>
        <v>1</v>
      </c>
      <c r="AE165" s="114">
        <f t="shared" si="26"/>
        <v>1</v>
      </c>
      <c r="AF165" s="114">
        <f t="shared" si="26"/>
        <v>3</v>
      </c>
      <c r="AG165" s="114">
        <f t="shared" si="26"/>
        <v>6</v>
      </c>
    </row>
    <row r="166" spans="1:33" ht="14.25">
      <c r="A166" t="str">
        <f>B$165</f>
        <v>Акелла</v>
      </c>
      <c r="B166" s="117" t="s">
        <v>126</v>
      </c>
      <c r="C166" s="115">
        <f t="shared" si="2"/>
        <v>9</v>
      </c>
      <c r="D166">
        <v>1</v>
      </c>
      <c r="J166" s="148"/>
      <c r="N166">
        <v>1</v>
      </c>
      <c r="O166">
        <v>1</v>
      </c>
      <c r="Q166">
        <v>1</v>
      </c>
      <c r="T166">
        <v>1</v>
      </c>
      <c r="X166">
        <v>2</v>
      </c>
      <c r="AG166">
        <v>2</v>
      </c>
    </row>
    <row r="167" spans="1:21" ht="14.25">
      <c r="A167" t="str">
        <f>B$165</f>
        <v>Акелла</v>
      </c>
      <c r="B167" s="117" t="s">
        <v>545</v>
      </c>
      <c r="C167" s="115">
        <f t="shared" si="2"/>
        <v>1</v>
      </c>
      <c r="J167" s="148"/>
      <c r="U167">
        <v>1</v>
      </c>
    </row>
    <row r="168" spans="1:33" ht="14.25">
      <c r="A168" t="str">
        <f>B$165</f>
        <v>Акелла</v>
      </c>
      <c r="B168" s="117" t="s">
        <v>677</v>
      </c>
      <c r="C168" s="115">
        <f t="shared" si="2"/>
        <v>2</v>
      </c>
      <c r="J168" s="148"/>
      <c r="AB168">
        <v>1</v>
      </c>
      <c r="AG168">
        <v>1</v>
      </c>
    </row>
    <row r="169" spans="1:33" ht="14.25">
      <c r="A169" t="str">
        <f>B$165</f>
        <v>Акелла</v>
      </c>
      <c r="B169" s="117" t="s">
        <v>678</v>
      </c>
      <c r="C169" s="115">
        <f t="shared" si="2"/>
        <v>2</v>
      </c>
      <c r="J169" s="148"/>
      <c r="AB169">
        <v>1</v>
      </c>
      <c r="AG169">
        <v>1</v>
      </c>
    </row>
    <row r="170" spans="1:29" ht="14.25">
      <c r="A170" t="str">
        <f aca="true" t="shared" si="27" ref="A170:A179">B$165</f>
        <v>Акелла</v>
      </c>
      <c r="B170" s="117" t="s">
        <v>127</v>
      </c>
      <c r="C170" s="115">
        <f t="shared" si="2"/>
        <v>5</v>
      </c>
      <c r="D170">
        <v>1</v>
      </c>
      <c r="G170">
        <v>1</v>
      </c>
      <c r="H170">
        <v>1</v>
      </c>
      <c r="J170" s="148"/>
      <c r="Y170">
        <v>1</v>
      </c>
      <c r="AC170">
        <v>1</v>
      </c>
    </row>
    <row r="171" spans="1:33" ht="14.25">
      <c r="A171" t="str">
        <f t="shared" si="27"/>
        <v>Акелла</v>
      </c>
      <c r="B171" s="117" t="s">
        <v>128</v>
      </c>
      <c r="C171" s="115">
        <f t="shared" si="2"/>
        <v>9</v>
      </c>
      <c r="E171">
        <v>1</v>
      </c>
      <c r="J171" s="148"/>
      <c r="M171">
        <v>1</v>
      </c>
      <c r="P171">
        <v>1</v>
      </c>
      <c r="Q171">
        <v>1</v>
      </c>
      <c r="R171">
        <v>2</v>
      </c>
      <c r="AB171">
        <v>1</v>
      </c>
      <c r="AF171">
        <v>1</v>
      </c>
      <c r="AG171">
        <v>1</v>
      </c>
    </row>
    <row r="172" spans="1:33" ht="14.25">
      <c r="A172" t="str">
        <f t="shared" si="27"/>
        <v>Акелла</v>
      </c>
      <c r="B172" s="117" t="s">
        <v>519</v>
      </c>
      <c r="C172" s="115">
        <f t="shared" si="2"/>
        <v>6</v>
      </c>
      <c r="J172" s="148"/>
      <c r="R172">
        <v>1</v>
      </c>
      <c r="Z172">
        <v>1</v>
      </c>
      <c r="AC172">
        <v>1</v>
      </c>
      <c r="AE172">
        <v>1</v>
      </c>
      <c r="AF172">
        <v>1</v>
      </c>
      <c r="AG172">
        <v>1</v>
      </c>
    </row>
    <row r="173" spans="1:30" ht="14.25">
      <c r="A173" t="str">
        <f t="shared" si="27"/>
        <v>Акелла</v>
      </c>
      <c r="B173" s="117" t="s">
        <v>129</v>
      </c>
      <c r="C173" s="115">
        <f t="shared" si="2"/>
        <v>8</v>
      </c>
      <c r="E173">
        <v>1</v>
      </c>
      <c r="J173" s="148"/>
      <c r="O173">
        <v>1</v>
      </c>
      <c r="Q173">
        <v>1</v>
      </c>
      <c r="R173">
        <v>1</v>
      </c>
      <c r="U173">
        <v>1</v>
      </c>
      <c r="Z173">
        <v>2</v>
      </c>
      <c r="AD173">
        <v>1</v>
      </c>
    </row>
    <row r="174" spans="1:28" ht="14.25">
      <c r="A174" t="str">
        <f t="shared" si="27"/>
        <v>Акелла</v>
      </c>
      <c r="B174" s="117" t="s">
        <v>130</v>
      </c>
      <c r="C174" s="115">
        <f t="shared" si="2"/>
        <v>5</v>
      </c>
      <c r="E174">
        <v>1</v>
      </c>
      <c r="H174">
        <v>1</v>
      </c>
      <c r="J174" s="148"/>
      <c r="S174">
        <v>1</v>
      </c>
      <c r="Z174">
        <v>1</v>
      </c>
      <c r="AB174">
        <v>1</v>
      </c>
    </row>
    <row r="175" spans="1:19" ht="14.25">
      <c r="A175" t="str">
        <f t="shared" si="27"/>
        <v>Акелла</v>
      </c>
      <c r="B175" s="117" t="s">
        <v>528</v>
      </c>
      <c r="C175" s="115">
        <f t="shared" si="2"/>
        <v>1</v>
      </c>
      <c r="J175" s="148"/>
      <c r="S175">
        <v>1</v>
      </c>
    </row>
    <row r="176" spans="1:10" ht="14.25">
      <c r="A176" t="str">
        <f t="shared" si="27"/>
        <v>Акелла</v>
      </c>
      <c r="B176" s="117" t="s">
        <v>131</v>
      </c>
      <c r="C176" s="115">
        <f t="shared" si="2"/>
        <v>2</v>
      </c>
      <c r="E176">
        <v>2</v>
      </c>
      <c r="J176" s="148"/>
    </row>
    <row r="177" spans="1:24" ht="14.25">
      <c r="A177" t="str">
        <f t="shared" si="27"/>
        <v>Акелла</v>
      </c>
      <c r="B177" s="117" t="s">
        <v>95</v>
      </c>
      <c r="C177" s="115">
        <f t="shared" si="2"/>
        <v>2</v>
      </c>
      <c r="J177" s="148"/>
      <c r="M177">
        <v>1</v>
      </c>
      <c r="X177">
        <v>1</v>
      </c>
    </row>
    <row r="178" spans="1:18" ht="14.25">
      <c r="A178" t="str">
        <f t="shared" si="27"/>
        <v>Акелла</v>
      </c>
      <c r="B178" s="117" t="s">
        <v>518</v>
      </c>
      <c r="C178" s="115">
        <f t="shared" si="2"/>
        <v>1</v>
      </c>
      <c r="J178" s="148"/>
      <c r="R178">
        <v>1</v>
      </c>
    </row>
    <row r="179" spans="1:32" ht="14.25">
      <c r="A179" t="str">
        <f t="shared" si="27"/>
        <v>Акелла</v>
      </c>
      <c r="B179" s="117" t="s">
        <v>132</v>
      </c>
      <c r="C179" s="115">
        <f t="shared" si="2"/>
        <v>7</v>
      </c>
      <c r="F179">
        <v>1</v>
      </c>
      <c r="I179">
        <v>1</v>
      </c>
      <c r="J179" s="148"/>
      <c r="N179">
        <v>1</v>
      </c>
      <c r="Q179">
        <v>1</v>
      </c>
      <c r="T179">
        <v>1</v>
      </c>
      <c r="AB179">
        <v>1</v>
      </c>
      <c r="AF179">
        <v>1</v>
      </c>
    </row>
    <row r="180" spans="1:33" ht="14.25">
      <c r="A180" t="str">
        <f>B$180</f>
        <v>Королёв Юнайтед</v>
      </c>
      <c r="B180" s="118" t="s">
        <v>12</v>
      </c>
      <c r="C180" s="116">
        <f t="shared" si="2"/>
        <v>53</v>
      </c>
      <c r="D180" s="114">
        <f>SUM(D181:D193)</f>
        <v>1</v>
      </c>
      <c r="E180" s="114">
        <f aca="true" t="shared" si="28" ref="E180:AG180">SUM(E181:E193)</f>
        <v>0</v>
      </c>
      <c r="F180" s="114">
        <f t="shared" si="28"/>
        <v>0</v>
      </c>
      <c r="G180" s="114">
        <f t="shared" si="28"/>
        <v>3</v>
      </c>
      <c r="H180" s="114">
        <f t="shared" si="28"/>
        <v>1</v>
      </c>
      <c r="I180" s="114">
        <f t="shared" si="28"/>
        <v>4</v>
      </c>
      <c r="J180" s="125">
        <f t="shared" si="28"/>
        <v>2</v>
      </c>
      <c r="K180" s="114">
        <f t="shared" si="28"/>
        <v>6</v>
      </c>
      <c r="L180" s="114">
        <f t="shared" si="28"/>
        <v>0</v>
      </c>
      <c r="M180" s="114">
        <f t="shared" si="28"/>
        <v>6</v>
      </c>
      <c r="N180" s="114">
        <f t="shared" si="28"/>
        <v>3</v>
      </c>
      <c r="O180" s="114">
        <f t="shared" si="28"/>
        <v>0</v>
      </c>
      <c r="P180" s="114">
        <f t="shared" si="28"/>
        <v>2</v>
      </c>
      <c r="Q180" s="114">
        <f t="shared" si="28"/>
        <v>1</v>
      </c>
      <c r="R180" s="114">
        <f t="shared" si="28"/>
        <v>1</v>
      </c>
      <c r="S180" s="114">
        <f t="shared" si="28"/>
        <v>3</v>
      </c>
      <c r="T180" s="114">
        <f t="shared" si="28"/>
        <v>1</v>
      </c>
      <c r="U180" s="114">
        <f t="shared" si="28"/>
        <v>0</v>
      </c>
      <c r="V180" s="114">
        <f t="shared" si="28"/>
        <v>1</v>
      </c>
      <c r="W180" s="114">
        <f t="shared" si="28"/>
        <v>3</v>
      </c>
      <c r="X180" s="114">
        <f t="shared" si="28"/>
        <v>0</v>
      </c>
      <c r="Y180" s="114">
        <f t="shared" si="28"/>
        <v>3</v>
      </c>
      <c r="Z180" s="114">
        <f t="shared" si="28"/>
        <v>1</v>
      </c>
      <c r="AA180" s="114">
        <f t="shared" si="28"/>
        <v>2</v>
      </c>
      <c r="AB180" s="114">
        <f t="shared" si="28"/>
        <v>1</v>
      </c>
      <c r="AC180" s="114">
        <f t="shared" si="28"/>
        <v>1</v>
      </c>
      <c r="AD180" s="114">
        <f t="shared" si="28"/>
        <v>2</v>
      </c>
      <c r="AE180" s="114">
        <f t="shared" si="28"/>
        <v>1</v>
      </c>
      <c r="AF180" s="114">
        <f t="shared" si="28"/>
        <v>2</v>
      </c>
      <c r="AG180" s="114">
        <f t="shared" si="28"/>
        <v>2</v>
      </c>
    </row>
    <row r="181" spans="1:32" ht="14.25">
      <c r="A181" t="str">
        <f>B$180</f>
        <v>Королёв Юнайтед</v>
      </c>
      <c r="B181" s="117" t="s">
        <v>52</v>
      </c>
      <c r="C181" s="115">
        <f t="shared" si="2"/>
        <v>2</v>
      </c>
      <c r="D181">
        <v>1</v>
      </c>
      <c r="J181" s="95"/>
      <c r="AF181">
        <v>1</v>
      </c>
    </row>
    <row r="182" spans="1:25" ht="14.25">
      <c r="A182" t="str">
        <f aca="true" t="shared" si="29" ref="A182:A193">B$180</f>
        <v>Королёв Юнайтед</v>
      </c>
      <c r="B182" s="117" t="s">
        <v>154</v>
      </c>
      <c r="C182" s="115">
        <f t="shared" si="2"/>
        <v>9</v>
      </c>
      <c r="G182">
        <v>2</v>
      </c>
      <c r="J182" s="95">
        <v>1</v>
      </c>
      <c r="N182">
        <v>2</v>
      </c>
      <c r="S182">
        <v>2</v>
      </c>
      <c r="T182">
        <v>1</v>
      </c>
      <c r="Y182">
        <v>1</v>
      </c>
    </row>
    <row r="183" spans="1:27" ht="14.25">
      <c r="A183" t="str">
        <f t="shared" si="29"/>
        <v>Королёв Юнайтед</v>
      </c>
      <c r="B183" s="117" t="s">
        <v>172</v>
      </c>
      <c r="C183" s="115">
        <f t="shared" si="2"/>
        <v>9</v>
      </c>
      <c r="H183">
        <v>1</v>
      </c>
      <c r="J183" s="95"/>
      <c r="M183">
        <v>2</v>
      </c>
      <c r="P183">
        <v>1</v>
      </c>
      <c r="Q183">
        <v>1</v>
      </c>
      <c r="V183">
        <v>1</v>
      </c>
      <c r="W183">
        <v>1</v>
      </c>
      <c r="Y183">
        <v>1</v>
      </c>
      <c r="AA183">
        <v>1</v>
      </c>
    </row>
    <row r="184" spans="1:10" ht="14.25">
      <c r="A184" t="str">
        <f t="shared" si="29"/>
        <v>Королёв Юнайтед</v>
      </c>
      <c r="B184" s="117" t="s">
        <v>185</v>
      </c>
      <c r="C184" s="115">
        <f t="shared" si="2"/>
        <v>1</v>
      </c>
      <c r="I184">
        <v>1</v>
      </c>
      <c r="J184" s="95"/>
    </row>
    <row r="185" spans="1:33" ht="14.25">
      <c r="A185" t="str">
        <f t="shared" si="29"/>
        <v>Королёв Юнайтед</v>
      </c>
      <c r="B185" s="117" t="s">
        <v>644</v>
      </c>
      <c r="C185" s="115">
        <f t="shared" si="2"/>
        <v>9</v>
      </c>
      <c r="I185">
        <v>1</v>
      </c>
      <c r="J185" s="95"/>
      <c r="W185">
        <v>1</v>
      </c>
      <c r="Y185">
        <v>1</v>
      </c>
      <c r="Z185">
        <v>1</v>
      </c>
      <c r="AC185">
        <v>1</v>
      </c>
      <c r="AE185">
        <v>1</v>
      </c>
      <c r="AF185">
        <v>1</v>
      </c>
      <c r="AG185">
        <v>2</v>
      </c>
    </row>
    <row r="186" spans="1:11" ht="14.25">
      <c r="A186" t="str">
        <f t="shared" si="29"/>
        <v>Королёв Юнайтед</v>
      </c>
      <c r="B186" s="117" t="s">
        <v>186</v>
      </c>
      <c r="C186" s="115">
        <f t="shared" si="2"/>
        <v>4</v>
      </c>
      <c r="I186">
        <v>1</v>
      </c>
      <c r="J186" s="95"/>
      <c r="K186">
        <v>3</v>
      </c>
    </row>
    <row r="187" spans="1:28" ht="14.25">
      <c r="A187" t="str">
        <f t="shared" si="29"/>
        <v>Королёв Юнайтед</v>
      </c>
      <c r="B187" s="117" t="s">
        <v>645</v>
      </c>
      <c r="C187" s="115">
        <f t="shared" si="2"/>
        <v>1</v>
      </c>
      <c r="J187" s="95"/>
      <c r="AB187">
        <v>1</v>
      </c>
    </row>
    <row r="188" spans="1:10" ht="14.25">
      <c r="A188" t="str">
        <f t="shared" si="29"/>
        <v>Королёв Юнайтед</v>
      </c>
      <c r="B188" s="117" t="s">
        <v>187</v>
      </c>
      <c r="C188" s="115">
        <f t="shared" si="2"/>
        <v>1</v>
      </c>
      <c r="I188">
        <v>1</v>
      </c>
      <c r="J188" s="95"/>
    </row>
    <row r="189" spans="1:23" ht="14.25">
      <c r="A189" t="str">
        <f t="shared" si="29"/>
        <v>Королёв Юнайтед</v>
      </c>
      <c r="B189" s="117" t="s">
        <v>246</v>
      </c>
      <c r="C189" s="115">
        <f t="shared" si="2"/>
        <v>4</v>
      </c>
      <c r="J189" s="95">
        <v>1</v>
      </c>
      <c r="N189">
        <v>1</v>
      </c>
      <c r="R189">
        <v>1</v>
      </c>
      <c r="W189">
        <v>1</v>
      </c>
    </row>
    <row r="190" spans="1:30" ht="14.25">
      <c r="A190" t="str">
        <f t="shared" si="29"/>
        <v>Королёв Юнайтед</v>
      </c>
      <c r="B190" s="117" t="s">
        <v>239</v>
      </c>
      <c r="C190" s="115">
        <f t="shared" si="2"/>
        <v>9</v>
      </c>
      <c r="J190" s="95"/>
      <c r="K190">
        <v>1</v>
      </c>
      <c r="M190">
        <v>4</v>
      </c>
      <c r="P190">
        <v>1</v>
      </c>
      <c r="S190">
        <v>1</v>
      </c>
      <c r="AA190">
        <v>1</v>
      </c>
      <c r="AD190">
        <v>1</v>
      </c>
    </row>
    <row r="191" spans="1:11" ht="14.25">
      <c r="A191" t="str">
        <f t="shared" si="29"/>
        <v>Королёв Юнайтед</v>
      </c>
      <c r="B191" s="117" t="s">
        <v>240</v>
      </c>
      <c r="C191" s="115">
        <f t="shared" si="2"/>
        <v>2</v>
      </c>
      <c r="J191" s="95"/>
      <c r="K191">
        <v>2</v>
      </c>
    </row>
    <row r="192" spans="1:30" ht="14.25">
      <c r="A192" t="str">
        <f t="shared" si="29"/>
        <v>Королёв Юнайтед</v>
      </c>
      <c r="B192" s="117" t="s">
        <v>113</v>
      </c>
      <c r="C192" s="115">
        <f t="shared" si="2"/>
        <v>1</v>
      </c>
      <c r="J192" s="95"/>
      <c r="AD192">
        <v>1</v>
      </c>
    </row>
    <row r="193" spans="1:10" ht="14.25">
      <c r="A193" t="str">
        <f t="shared" si="29"/>
        <v>Королёв Юнайтед</v>
      </c>
      <c r="B193" s="117" t="s">
        <v>155</v>
      </c>
      <c r="C193" s="115">
        <f t="shared" si="2"/>
        <v>1</v>
      </c>
      <c r="G193">
        <v>1</v>
      </c>
      <c r="J193" s="95"/>
    </row>
    <row r="194" spans="1:33" ht="14.25">
      <c r="A194" t="str">
        <f aca="true" t="shared" si="30" ref="A194:A202">B$194</f>
        <v>Vector</v>
      </c>
      <c r="B194" s="118" t="s">
        <v>82</v>
      </c>
      <c r="C194" s="116">
        <f t="shared" si="2"/>
        <v>19</v>
      </c>
      <c r="D194" s="114">
        <f>SUM(D195:D202)</f>
        <v>1</v>
      </c>
      <c r="E194" s="114">
        <f aca="true" t="shared" si="31" ref="E194:AG194">SUM(E195:E202)</f>
        <v>1</v>
      </c>
      <c r="F194" s="114">
        <f t="shared" si="31"/>
        <v>0</v>
      </c>
      <c r="G194" s="114">
        <f t="shared" si="31"/>
        <v>0</v>
      </c>
      <c r="H194" s="114">
        <f t="shared" si="31"/>
        <v>1</v>
      </c>
      <c r="I194" s="114">
        <f t="shared" si="31"/>
        <v>0</v>
      </c>
      <c r="J194" s="149">
        <f t="shared" si="31"/>
        <v>0</v>
      </c>
      <c r="K194" s="114">
        <f t="shared" si="31"/>
        <v>0</v>
      </c>
      <c r="L194" s="114">
        <f t="shared" si="31"/>
        <v>0</v>
      </c>
      <c r="M194" s="114">
        <f t="shared" si="31"/>
        <v>0</v>
      </c>
      <c r="N194" s="114">
        <f t="shared" si="31"/>
        <v>2</v>
      </c>
      <c r="O194" s="114">
        <f t="shared" si="31"/>
        <v>3</v>
      </c>
      <c r="P194" s="114">
        <f t="shared" si="31"/>
        <v>0</v>
      </c>
      <c r="Q194" s="114">
        <f t="shared" si="31"/>
        <v>1</v>
      </c>
      <c r="R194" s="114">
        <f t="shared" si="31"/>
        <v>0</v>
      </c>
      <c r="S194" s="114">
        <f t="shared" si="31"/>
        <v>0</v>
      </c>
      <c r="T194" s="114">
        <f t="shared" si="31"/>
        <v>4</v>
      </c>
      <c r="U194" s="114">
        <f t="shared" si="31"/>
        <v>0</v>
      </c>
      <c r="V194" s="114">
        <f t="shared" si="31"/>
        <v>1</v>
      </c>
      <c r="W194" s="114">
        <f t="shared" si="31"/>
        <v>2</v>
      </c>
      <c r="X194" s="114">
        <f t="shared" si="31"/>
        <v>0</v>
      </c>
      <c r="Y194" s="114">
        <f t="shared" si="31"/>
        <v>0</v>
      </c>
      <c r="Z194" s="114">
        <f t="shared" si="31"/>
        <v>3</v>
      </c>
      <c r="AA194" s="149">
        <f t="shared" si="31"/>
        <v>0</v>
      </c>
      <c r="AB194" s="114">
        <f t="shared" si="31"/>
        <v>0</v>
      </c>
      <c r="AC194" s="114">
        <f t="shared" si="31"/>
        <v>0</v>
      </c>
      <c r="AD194" s="114">
        <f t="shared" si="31"/>
        <v>0</v>
      </c>
      <c r="AE194" s="114">
        <f t="shared" si="31"/>
        <v>0</v>
      </c>
      <c r="AF194" s="114">
        <f t="shared" si="31"/>
        <v>0</v>
      </c>
      <c r="AG194" s="114">
        <f t="shared" si="31"/>
        <v>0</v>
      </c>
    </row>
    <row r="195" spans="1:17" ht="14.25">
      <c r="A195" t="str">
        <f t="shared" si="30"/>
        <v>Vector</v>
      </c>
      <c r="B195" s="121" t="s">
        <v>133</v>
      </c>
      <c r="C195" s="115">
        <f aca="true" t="shared" si="32" ref="C195:C219">SUM(D195:AG195)</f>
        <v>5</v>
      </c>
      <c r="D195">
        <v>1</v>
      </c>
      <c r="H195">
        <v>1</v>
      </c>
      <c r="J195" s="148"/>
      <c r="O195">
        <v>2</v>
      </c>
      <c r="P195" s="148"/>
      <c r="Q195">
        <v>1</v>
      </c>
    </row>
    <row r="196" spans="1:26" ht="14.25">
      <c r="A196" t="str">
        <f t="shared" si="30"/>
        <v>Vector</v>
      </c>
      <c r="B196" s="121" t="s">
        <v>639</v>
      </c>
      <c r="C196" s="115">
        <f t="shared" si="32"/>
        <v>2</v>
      </c>
      <c r="J196" s="148"/>
      <c r="P196" s="148"/>
      <c r="Z196">
        <v>2</v>
      </c>
    </row>
    <row r="197" spans="1:26" ht="14.25">
      <c r="A197" t="str">
        <f t="shared" si="30"/>
        <v>Vector</v>
      </c>
      <c r="B197" s="121" t="s">
        <v>453</v>
      </c>
      <c r="C197" s="115">
        <f t="shared" si="32"/>
        <v>3</v>
      </c>
      <c r="J197" s="148"/>
      <c r="N197">
        <v>1</v>
      </c>
      <c r="O197">
        <v>1</v>
      </c>
      <c r="P197" s="148"/>
      <c r="Z197">
        <v>1</v>
      </c>
    </row>
    <row r="198" spans="1:23" ht="15">
      <c r="A198" t="str">
        <f t="shared" si="30"/>
        <v>Vector</v>
      </c>
      <c r="B198" s="121" t="s">
        <v>168</v>
      </c>
      <c r="C198" s="115">
        <f t="shared" si="32"/>
        <v>4</v>
      </c>
      <c r="J198" s="148"/>
      <c r="P198" s="148"/>
      <c r="T198">
        <v>3</v>
      </c>
      <c r="W198">
        <v>1</v>
      </c>
    </row>
    <row r="199" spans="1:20" ht="15">
      <c r="A199" t="str">
        <f t="shared" si="30"/>
        <v>Vector</v>
      </c>
      <c r="B199" s="121" t="s">
        <v>454</v>
      </c>
      <c r="C199" s="115">
        <f t="shared" si="32"/>
        <v>2</v>
      </c>
      <c r="J199" s="148"/>
      <c r="N199">
        <v>1</v>
      </c>
      <c r="P199" s="148"/>
      <c r="T199">
        <v>1</v>
      </c>
    </row>
    <row r="200" spans="1:23" ht="15">
      <c r="A200" t="str">
        <f t="shared" si="30"/>
        <v>Vector</v>
      </c>
      <c r="B200" s="121" t="s">
        <v>594</v>
      </c>
      <c r="C200" s="115">
        <f t="shared" si="32"/>
        <v>1</v>
      </c>
      <c r="J200" s="148"/>
      <c r="P200" s="148"/>
      <c r="W200">
        <v>1</v>
      </c>
    </row>
    <row r="201" spans="1:22" ht="15">
      <c r="A201" t="str">
        <f t="shared" si="30"/>
        <v>Vector</v>
      </c>
      <c r="B201" s="121" t="s">
        <v>589</v>
      </c>
      <c r="C201" s="115">
        <f t="shared" si="32"/>
        <v>1</v>
      </c>
      <c r="J201" s="148"/>
      <c r="P201" s="148"/>
      <c r="V201">
        <v>1</v>
      </c>
    </row>
    <row r="202" spans="1:16" ht="15">
      <c r="A202" t="str">
        <f t="shared" si="30"/>
        <v>Vector</v>
      </c>
      <c r="B202" s="121" t="s">
        <v>134</v>
      </c>
      <c r="C202" s="115">
        <f t="shared" si="32"/>
        <v>1</v>
      </c>
      <c r="E202">
        <v>1</v>
      </c>
      <c r="J202" s="148"/>
      <c r="P202" s="148"/>
    </row>
    <row r="203" spans="1:33" ht="15">
      <c r="A203" t="str">
        <f aca="true" t="shared" si="33" ref="A203:A219">B$203</f>
        <v>Форца</v>
      </c>
      <c r="B203" s="122" t="s">
        <v>75</v>
      </c>
      <c r="C203" s="116">
        <f t="shared" si="32"/>
        <v>72</v>
      </c>
      <c r="D203" s="114">
        <f>SUM(D204:D219)</f>
        <v>0</v>
      </c>
      <c r="E203" s="114">
        <f aca="true" t="shared" si="34" ref="E203:AG203">SUM(E204:E219)</f>
        <v>1</v>
      </c>
      <c r="F203" s="114">
        <f t="shared" si="34"/>
        <v>1</v>
      </c>
      <c r="G203" s="114">
        <f t="shared" si="34"/>
        <v>3</v>
      </c>
      <c r="H203" s="114">
        <f t="shared" si="34"/>
        <v>4</v>
      </c>
      <c r="I203" s="114">
        <f t="shared" si="34"/>
        <v>0</v>
      </c>
      <c r="J203" s="125">
        <f t="shared" si="34"/>
        <v>2</v>
      </c>
      <c r="K203" s="114">
        <f t="shared" si="34"/>
        <v>4</v>
      </c>
      <c r="L203" s="114">
        <f t="shared" si="34"/>
        <v>4</v>
      </c>
      <c r="M203" s="114">
        <f t="shared" si="34"/>
        <v>2</v>
      </c>
      <c r="N203" s="114">
        <f t="shared" si="34"/>
        <v>3</v>
      </c>
      <c r="O203" s="114">
        <f t="shared" si="34"/>
        <v>2</v>
      </c>
      <c r="P203" s="114">
        <f t="shared" si="34"/>
        <v>0</v>
      </c>
      <c r="Q203" s="114">
        <f t="shared" si="34"/>
        <v>0</v>
      </c>
      <c r="R203" s="114">
        <f t="shared" si="34"/>
        <v>0</v>
      </c>
      <c r="S203" s="114">
        <f t="shared" si="34"/>
        <v>1</v>
      </c>
      <c r="T203" s="114">
        <f t="shared" si="34"/>
        <v>4</v>
      </c>
      <c r="U203" s="114">
        <f t="shared" si="34"/>
        <v>2</v>
      </c>
      <c r="V203" s="114">
        <f t="shared" si="34"/>
        <v>5</v>
      </c>
      <c r="W203" s="114">
        <f t="shared" si="34"/>
        <v>5</v>
      </c>
      <c r="X203" s="114">
        <f t="shared" si="34"/>
        <v>2</v>
      </c>
      <c r="Y203" s="114">
        <f t="shared" si="34"/>
        <v>8</v>
      </c>
      <c r="Z203" s="114">
        <f t="shared" si="34"/>
        <v>2</v>
      </c>
      <c r="AA203" s="114">
        <f t="shared" si="34"/>
        <v>4</v>
      </c>
      <c r="AB203" s="114">
        <f t="shared" si="34"/>
        <v>2</v>
      </c>
      <c r="AC203" s="114">
        <f t="shared" si="34"/>
        <v>1</v>
      </c>
      <c r="AD203" s="114">
        <f t="shared" si="34"/>
        <v>5</v>
      </c>
      <c r="AE203" s="114">
        <f t="shared" si="34"/>
        <v>0</v>
      </c>
      <c r="AF203" s="114">
        <f t="shared" si="34"/>
        <v>3</v>
      </c>
      <c r="AG203" s="114">
        <f t="shared" si="34"/>
        <v>2</v>
      </c>
    </row>
    <row r="204" spans="1:25" ht="15">
      <c r="A204" t="str">
        <f t="shared" si="33"/>
        <v>Форца</v>
      </c>
      <c r="B204" s="117" t="s">
        <v>135</v>
      </c>
      <c r="C204" s="115">
        <f t="shared" si="32"/>
        <v>12</v>
      </c>
      <c r="E204">
        <v>1</v>
      </c>
      <c r="F204">
        <v>1</v>
      </c>
      <c r="G204">
        <v>2</v>
      </c>
      <c r="J204" s="95"/>
      <c r="K204">
        <v>3</v>
      </c>
      <c r="L204">
        <v>2</v>
      </c>
      <c r="N204">
        <v>1</v>
      </c>
      <c r="Y204">
        <v>2</v>
      </c>
    </row>
    <row r="205" spans="1:30" ht="15">
      <c r="A205" t="str">
        <f t="shared" si="33"/>
        <v>Форца</v>
      </c>
      <c r="B205" s="129" t="s">
        <v>165</v>
      </c>
      <c r="C205" s="115">
        <f t="shared" si="32"/>
        <v>9</v>
      </c>
      <c r="H205">
        <v>2</v>
      </c>
      <c r="J205" s="95"/>
      <c r="L205">
        <v>2</v>
      </c>
      <c r="O205">
        <v>1</v>
      </c>
      <c r="V205">
        <v>1</v>
      </c>
      <c r="W205">
        <v>1</v>
      </c>
      <c r="Z205">
        <v>1</v>
      </c>
      <c r="AD205">
        <v>1</v>
      </c>
    </row>
    <row r="206" spans="1:32" ht="15">
      <c r="A206" t="str">
        <f t="shared" si="33"/>
        <v>Форца</v>
      </c>
      <c r="B206" s="129" t="s">
        <v>687</v>
      </c>
      <c r="C206" s="115">
        <f t="shared" si="32"/>
        <v>3</v>
      </c>
      <c r="J206" s="95"/>
      <c r="AB206">
        <v>1</v>
      </c>
      <c r="AC206">
        <v>1</v>
      </c>
      <c r="AF206">
        <v>1</v>
      </c>
    </row>
    <row r="207" spans="1:32" ht="15">
      <c r="A207" t="str">
        <f t="shared" si="33"/>
        <v>Форца</v>
      </c>
      <c r="B207" s="129" t="s">
        <v>175</v>
      </c>
      <c r="C207" s="115">
        <f t="shared" si="32"/>
        <v>3</v>
      </c>
      <c r="J207" s="95"/>
      <c r="Z207">
        <v>1</v>
      </c>
      <c r="AD207">
        <v>1</v>
      </c>
      <c r="AF207">
        <v>1</v>
      </c>
    </row>
    <row r="208" spans="1:23" ht="15">
      <c r="A208" t="str">
        <f t="shared" si="33"/>
        <v>Форца</v>
      </c>
      <c r="B208" s="129" t="s">
        <v>593</v>
      </c>
      <c r="C208" s="115">
        <f t="shared" si="32"/>
        <v>1</v>
      </c>
      <c r="J208" s="95"/>
      <c r="W208">
        <v>1</v>
      </c>
    </row>
    <row r="209" spans="1:30" ht="15">
      <c r="A209" t="str">
        <f t="shared" si="33"/>
        <v>Форца</v>
      </c>
      <c r="B209" s="129" t="s">
        <v>693</v>
      </c>
      <c r="C209" s="115">
        <f t="shared" si="32"/>
        <v>1</v>
      </c>
      <c r="J209" s="95"/>
      <c r="AD209">
        <v>1</v>
      </c>
    </row>
    <row r="210" spans="1:23" ht="15">
      <c r="A210" t="str">
        <f t="shared" si="33"/>
        <v>Форца</v>
      </c>
      <c r="B210" s="129" t="s">
        <v>529</v>
      </c>
      <c r="C210" s="115">
        <f t="shared" si="32"/>
        <v>1</v>
      </c>
      <c r="J210" s="95"/>
      <c r="W210">
        <v>1</v>
      </c>
    </row>
    <row r="211" spans="1:32" ht="15">
      <c r="A211" t="str">
        <f t="shared" si="33"/>
        <v>Форца</v>
      </c>
      <c r="B211" s="129" t="s">
        <v>166</v>
      </c>
      <c r="C211" s="115">
        <f t="shared" si="32"/>
        <v>7</v>
      </c>
      <c r="H211">
        <v>2</v>
      </c>
      <c r="J211" s="95"/>
      <c r="U211">
        <v>1</v>
      </c>
      <c r="AA211">
        <v>2</v>
      </c>
      <c r="AB211">
        <v>1</v>
      </c>
      <c r="AF211">
        <v>1</v>
      </c>
    </row>
    <row r="212" spans="1:13" ht="15">
      <c r="A212" t="str">
        <f t="shared" si="33"/>
        <v>Форца</v>
      </c>
      <c r="B212" s="129" t="s">
        <v>237</v>
      </c>
      <c r="C212" s="115">
        <f t="shared" si="32"/>
        <v>2</v>
      </c>
      <c r="J212" s="95"/>
      <c r="K212">
        <v>1</v>
      </c>
      <c r="M212">
        <v>1</v>
      </c>
    </row>
    <row r="213" spans="1:33" ht="15">
      <c r="A213" t="str">
        <f t="shared" si="33"/>
        <v>Форца</v>
      </c>
      <c r="B213" s="129" t="s">
        <v>140</v>
      </c>
      <c r="C213" s="115">
        <f t="shared" si="32"/>
        <v>5</v>
      </c>
      <c r="J213" s="95"/>
      <c r="X213">
        <v>1</v>
      </c>
      <c r="Y213">
        <v>2</v>
      </c>
      <c r="AD213">
        <v>1</v>
      </c>
      <c r="AG213">
        <v>1</v>
      </c>
    </row>
    <row r="214" spans="1:33" ht="15">
      <c r="A214" t="str">
        <f t="shared" si="33"/>
        <v>Форца</v>
      </c>
      <c r="B214" s="129" t="s">
        <v>248</v>
      </c>
      <c r="C214" s="115">
        <f t="shared" si="32"/>
        <v>19</v>
      </c>
      <c r="J214" s="95">
        <v>2</v>
      </c>
      <c r="M214">
        <v>1</v>
      </c>
      <c r="S214">
        <v>1</v>
      </c>
      <c r="T214">
        <v>3</v>
      </c>
      <c r="U214">
        <v>1</v>
      </c>
      <c r="V214">
        <v>3</v>
      </c>
      <c r="W214">
        <v>1</v>
      </c>
      <c r="X214">
        <v>1</v>
      </c>
      <c r="Y214">
        <v>2</v>
      </c>
      <c r="AA214">
        <v>2</v>
      </c>
      <c r="AD214">
        <v>1</v>
      </c>
      <c r="AG214">
        <v>1</v>
      </c>
    </row>
    <row r="215" spans="1:15" ht="15">
      <c r="A215" t="str">
        <f t="shared" si="33"/>
        <v>Форца</v>
      </c>
      <c r="B215" s="129" t="s">
        <v>477</v>
      </c>
      <c r="C215" s="115">
        <f t="shared" si="32"/>
        <v>1</v>
      </c>
      <c r="J215" s="95"/>
      <c r="O215">
        <v>1</v>
      </c>
    </row>
    <row r="216" spans="1:14" ht="15">
      <c r="A216" t="str">
        <f t="shared" si="33"/>
        <v>Форца</v>
      </c>
      <c r="B216" s="129" t="s">
        <v>522</v>
      </c>
      <c r="C216" s="115">
        <f t="shared" si="32"/>
        <v>1</v>
      </c>
      <c r="J216" s="95"/>
      <c r="N216">
        <v>1</v>
      </c>
    </row>
    <row r="217" spans="1:25" ht="15">
      <c r="A217" t="str">
        <f t="shared" si="33"/>
        <v>Форца</v>
      </c>
      <c r="B217" s="129" t="s">
        <v>625</v>
      </c>
      <c r="C217" s="115">
        <f t="shared" si="32"/>
        <v>1</v>
      </c>
      <c r="J217" s="95"/>
      <c r="Y217">
        <v>1</v>
      </c>
    </row>
    <row r="218" spans="1:14" ht="15">
      <c r="A218" t="str">
        <f t="shared" si="33"/>
        <v>Форца</v>
      </c>
      <c r="B218" s="129" t="s">
        <v>523</v>
      </c>
      <c r="C218" s="115">
        <f t="shared" si="32"/>
        <v>1</v>
      </c>
      <c r="J218" s="95"/>
      <c r="N218">
        <v>1</v>
      </c>
    </row>
    <row r="219" spans="1:25" ht="15.75" thickBot="1">
      <c r="A219" t="str">
        <f t="shared" si="33"/>
        <v>Форца</v>
      </c>
      <c r="B219" s="123" t="s">
        <v>142</v>
      </c>
      <c r="C219" s="115">
        <f t="shared" si="32"/>
        <v>5</v>
      </c>
      <c r="G219">
        <v>1</v>
      </c>
      <c r="J219" s="95"/>
      <c r="T219">
        <v>1</v>
      </c>
      <c r="V219">
        <v>1</v>
      </c>
      <c r="W219">
        <v>1</v>
      </c>
      <c r="Y219">
        <v>1</v>
      </c>
    </row>
  </sheetData>
  <sheetProtection password="C66D" sheet="1" objects="1" scenarios="1" autoFilter="0"/>
  <autoFilter ref="A4:AG219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143"/>
  <sheetViews>
    <sheetView workbookViewId="0" topLeftCell="A1">
      <pane xSplit="2" ySplit="5" topLeftCell="P129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J20" sqref="AJ20"/>
    </sheetView>
  </sheetViews>
  <sheetFormatPr defaultColWidth="9.00390625" defaultRowHeight="12.75"/>
  <cols>
    <col min="1" max="1" width="20.375" style="0" bestFit="1" customWidth="1"/>
    <col min="2" max="2" width="6.625" style="0" customWidth="1"/>
    <col min="3" max="32" width="3.625" style="0" customWidth="1"/>
  </cols>
  <sheetData>
    <row r="1" spans="1:2" ht="12.75">
      <c r="A1" t="s">
        <v>479</v>
      </c>
      <c r="B1" s="127">
        <v>5</v>
      </c>
    </row>
    <row r="2" spans="1:2" ht="12.75">
      <c r="A2" t="s">
        <v>480</v>
      </c>
      <c r="B2" s="126">
        <v>1</v>
      </c>
    </row>
    <row r="3" spans="1:32" ht="12.75">
      <c r="A3" t="s">
        <v>481</v>
      </c>
      <c r="B3" s="164" t="s">
        <v>622</v>
      </c>
      <c r="C3" s="120">
        <v>1</v>
      </c>
      <c r="D3" s="120">
        <v>2</v>
      </c>
      <c r="E3" s="120">
        <v>3</v>
      </c>
      <c r="F3" s="120">
        <v>4</v>
      </c>
      <c r="G3" s="120">
        <v>5</v>
      </c>
      <c r="H3" s="120">
        <v>6</v>
      </c>
      <c r="I3" s="120">
        <v>7</v>
      </c>
      <c r="J3" s="120">
        <v>8</v>
      </c>
      <c r="K3" s="120">
        <v>9</v>
      </c>
      <c r="L3" s="120">
        <v>10</v>
      </c>
      <c r="M3" s="120">
        <v>11</v>
      </c>
      <c r="N3" s="120">
        <v>12</v>
      </c>
      <c r="O3" s="120">
        <v>13</v>
      </c>
      <c r="P3" s="120">
        <v>14</v>
      </c>
      <c r="Q3" s="120">
        <v>15</v>
      </c>
      <c r="R3" s="120">
        <v>16</v>
      </c>
      <c r="S3" s="120">
        <v>17</v>
      </c>
      <c r="T3" s="120">
        <v>18</v>
      </c>
      <c r="U3" s="120">
        <v>19</v>
      </c>
      <c r="V3" s="120">
        <v>20</v>
      </c>
      <c r="W3" s="120">
        <v>21</v>
      </c>
      <c r="X3" s="120">
        <v>22</v>
      </c>
      <c r="Y3" s="120">
        <v>23</v>
      </c>
      <c r="Z3" s="120">
        <v>24</v>
      </c>
      <c r="AA3" s="120">
        <v>25</v>
      </c>
      <c r="AB3" s="120">
        <v>26</v>
      </c>
      <c r="AC3" s="120">
        <v>27</v>
      </c>
      <c r="AD3" s="120">
        <v>28</v>
      </c>
      <c r="AE3" s="120">
        <v>29</v>
      </c>
      <c r="AF3" s="120">
        <v>30</v>
      </c>
    </row>
    <row r="4" spans="3:32" ht="12.75">
      <c r="C4" s="120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150">
        <v>7</v>
      </c>
      <c r="J4" s="120">
        <v>8</v>
      </c>
      <c r="K4" s="120">
        <v>9</v>
      </c>
      <c r="L4" s="120">
        <v>10</v>
      </c>
      <c r="M4" s="120">
        <v>11</v>
      </c>
      <c r="N4" s="120">
        <v>12</v>
      </c>
      <c r="O4" s="120">
        <v>13</v>
      </c>
      <c r="P4" s="120">
        <v>14</v>
      </c>
      <c r="Q4" s="120">
        <v>15</v>
      </c>
      <c r="R4" s="120">
        <v>16</v>
      </c>
      <c r="S4" s="120">
        <v>17</v>
      </c>
      <c r="T4" s="120">
        <v>18</v>
      </c>
      <c r="U4" s="120">
        <v>19</v>
      </c>
      <c r="V4" s="120">
        <v>20</v>
      </c>
      <c r="W4" s="120">
        <v>21</v>
      </c>
      <c r="X4" s="120">
        <v>22</v>
      </c>
      <c r="Y4" s="120">
        <v>23</v>
      </c>
      <c r="Z4" s="120">
        <v>24</v>
      </c>
      <c r="AA4" s="120">
        <v>25</v>
      </c>
      <c r="AB4" s="120">
        <v>26</v>
      </c>
      <c r="AC4" s="120">
        <v>27</v>
      </c>
      <c r="AD4" s="120">
        <v>28</v>
      </c>
      <c r="AE4" s="120">
        <v>29</v>
      </c>
      <c r="AF4" s="120">
        <v>30</v>
      </c>
    </row>
    <row r="5" spans="1:32" ht="12.75">
      <c r="A5" s="124" t="s">
        <v>136</v>
      </c>
      <c r="B5">
        <f aca="true" t="shared" si="0" ref="B5:AF5">SUM(B6+B15+B24+B34+B40+B48+B59+B72+B79+B89+B97+B105+B112+B120+B131+B134)</f>
        <v>322</v>
      </c>
      <c r="C5">
        <f t="shared" si="0"/>
        <v>8</v>
      </c>
      <c r="D5">
        <f t="shared" si="0"/>
        <v>2</v>
      </c>
      <c r="E5">
        <f t="shared" si="0"/>
        <v>5</v>
      </c>
      <c r="F5">
        <f t="shared" si="0"/>
        <v>7</v>
      </c>
      <c r="G5">
        <f t="shared" si="0"/>
        <v>4</v>
      </c>
      <c r="H5">
        <f t="shared" si="0"/>
        <v>5</v>
      </c>
      <c r="I5" s="148">
        <f t="shared" si="0"/>
        <v>4</v>
      </c>
      <c r="J5">
        <f t="shared" si="0"/>
        <v>15</v>
      </c>
      <c r="K5">
        <f t="shared" si="0"/>
        <v>15</v>
      </c>
      <c r="L5">
        <f t="shared" si="0"/>
        <v>11</v>
      </c>
      <c r="M5">
        <f t="shared" si="0"/>
        <v>16</v>
      </c>
      <c r="N5">
        <f t="shared" si="0"/>
        <v>26</v>
      </c>
      <c r="O5">
        <f t="shared" si="0"/>
        <v>3</v>
      </c>
      <c r="P5">
        <f t="shared" si="0"/>
        <v>6</v>
      </c>
      <c r="Q5">
        <f t="shared" si="0"/>
        <v>10</v>
      </c>
      <c r="R5">
        <f t="shared" si="0"/>
        <v>10</v>
      </c>
      <c r="S5">
        <f t="shared" si="0"/>
        <v>20</v>
      </c>
      <c r="T5">
        <f t="shared" si="0"/>
        <v>8</v>
      </c>
      <c r="U5">
        <f t="shared" si="0"/>
        <v>4</v>
      </c>
      <c r="V5">
        <f t="shared" si="0"/>
        <v>4</v>
      </c>
      <c r="W5">
        <f t="shared" si="0"/>
        <v>13</v>
      </c>
      <c r="X5">
        <f t="shared" si="0"/>
        <v>8</v>
      </c>
      <c r="Y5">
        <f t="shared" si="0"/>
        <v>26</v>
      </c>
      <c r="Z5">
        <f t="shared" si="0"/>
        <v>4</v>
      </c>
      <c r="AA5">
        <f t="shared" si="0"/>
        <v>10</v>
      </c>
      <c r="AB5">
        <f t="shared" si="0"/>
        <v>4</v>
      </c>
      <c r="AC5">
        <f t="shared" si="0"/>
        <v>41</v>
      </c>
      <c r="AD5">
        <f t="shared" si="0"/>
        <v>10</v>
      </c>
      <c r="AE5">
        <f t="shared" si="0"/>
        <v>16</v>
      </c>
      <c r="AF5">
        <f t="shared" si="0"/>
        <v>7</v>
      </c>
    </row>
    <row r="6" spans="1:32" s="114" customFormat="1" ht="14.25">
      <c r="A6" s="113" t="s">
        <v>77</v>
      </c>
      <c r="B6" s="116">
        <f aca="true" t="shared" si="1" ref="B6:B60">SUM(C6:AF6)</f>
        <v>14</v>
      </c>
      <c r="C6" s="125">
        <f aca="true" t="shared" si="2" ref="C6:AF6">SUM(C7:C14)</f>
        <v>0</v>
      </c>
      <c r="D6" s="114">
        <f t="shared" si="2"/>
        <v>0</v>
      </c>
      <c r="E6" s="114">
        <f t="shared" si="2"/>
        <v>0</v>
      </c>
      <c r="F6" s="114">
        <f t="shared" si="2"/>
        <v>0</v>
      </c>
      <c r="G6" s="114">
        <f t="shared" si="2"/>
        <v>0</v>
      </c>
      <c r="H6" s="114">
        <f t="shared" si="2"/>
        <v>0</v>
      </c>
      <c r="I6" s="125">
        <f t="shared" si="2"/>
        <v>1</v>
      </c>
      <c r="J6" s="114">
        <f t="shared" si="2"/>
        <v>0</v>
      </c>
      <c r="K6" s="114">
        <f t="shared" si="2"/>
        <v>1</v>
      </c>
      <c r="L6" s="114">
        <f t="shared" si="2"/>
        <v>0</v>
      </c>
      <c r="M6" s="114">
        <f t="shared" si="2"/>
        <v>0</v>
      </c>
      <c r="N6" s="114">
        <f t="shared" si="2"/>
        <v>1</v>
      </c>
      <c r="O6" s="114">
        <f t="shared" si="2"/>
        <v>0</v>
      </c>
      <c r="P6" s="114">
        <f t="shared" si="2"/>
        <v>0</v>
      </c>
      <c r="Q6" s="114">
        <f t="shared" si="2"/>
        <v>5</v>
      </c>
      <c r="R6" s="114">
        <f t="shared" si="2"/>
        <v>0</v>
      </c>
      <c r="S6" s="114">
        <f t="shared" si="2"/>
        <v>1</v>
      </c>
      <c r="T6" s="114">
        <f t="shared" si="2"/>
        <v>0</v>
      </c>
      <c r="U6" s="114">
        <f t="shared" si="2"/>
        <v>0</v>
      </c>
      <c r="V6" s="114">
        <f t="shared" si="2"/>
        <v>3</v>
      </c>
      <c r="W6" s="114">
        <f t="shared" si="2"/>
        <v>0</v>
      </c>
      <c r="X6" s="114">
        <f t="shared" si="2"/>
        <v>0</v>
      </c>
      <c r="Y6" s="114">
        <f t="shared" si="2"/>
        <v>0</v>
      </c>
      <c r="Z6" s="114">
        <f t="shared" si="2"/>
        <v>0</v>
      </c>
      <c r="AA6" s="114">
        <f t="shared" si="2"/>
        <v>0</v>
      </c>
      <c r="AB6" s="114">
        <f t="shared" si="2"/>
        <v>1</v>
      </c>
      <c r="AC6" s="114">
        <f t="shared" si="2"/>
        <v>1</v>
      </c>
      <c r="AD6" s="114">
        <f t="shared" si="2"/>
        <v>0</v>
      </c>
      <c r="AE6" s="114">
        <f t="shared" si="2"/>
        <v>0</v>
      </c>
      <c r="AF6" s="114">
        <f t="shared" si="2"/>
        <v>0</v>
      </c>
    </row>
    <row r="7" spans="1:11" ht="14.25">
      <c r="A7" s="112" t="s">
        <v>231</v>
      </c>
      <c r="B7" s="115">
        <f t="shared" si="1"/>
        <v>1</v>
      </c>
      <c r="C7" s="95"/>
      <c r="I7" s="95"/>
      <c r="K7" s="126">
        <v>1</v>
      </c>
    </row>
    <row r="8" spans="1:28" s="95" customFormat="1" ht="14.25">
      <c r="A8" s="112" t="s">
        <v>627</v>
      </c>
      <c r="B8" s="115">
        <f t="shared" si="1"/>
        <v>1</v>
      </c>
      <c r="K8" s="128"/>
      <c r="AB8" s="126">
        <v>1</v>
      </c>
    </row>
    <row r="9" spans="1:22" ht="14.25">
      <c r="A9" s="112" t="s">
        <v>525</v>
      </c>
      <c r="B9" s="115">
        <f t="shared" si="1"/>
        <v>1</v>
      </c>
      <c r="C9" s="95"/>
      <c r="I9" s="95"/>
      <c r="K9" s="128"/>
      <c r="V9" s="126">
        <v>1</v>
      </c>
    </row>
    <row r="10" spans="1:22" ht="14.25">
      <c r="A10" s="112" t="s">
        <v>597</v>
      </c>
      <c r="B10" s="115">
        <f t="shared" si="1"/>
        <v>1</v>
      </c>
      <c r="C10" s="95"/>
      <c r="I10" s="95"/>
      <c r="K10" s="128"/>
      <c r="V10" s="126">
        <v>1</v>
      </c>
    </row>
    <row r="11" spans="1:22" ht="14.25">
      <c r="A11" s="112" t="s">
        <v>596</v>
      </c>
      <c r="B11" s="115">
        <f t="shared" si="1"/>
        <v>2</v>
      </c>
      <c r="C11" s="95"/>
      <c r="I11" s="95"/>
      <c r="N11" s="126">
        <v>1</v>
      </c>
      <c r="V11" s="126">
        <v>1</v>
      </c>
    </row>
    <row r="12" spans="1:22" ht="14.25">
      <c r="A12" s="112" t="s">
        <v>91</v>
      </c>
      <c r="B12" s="115">
        <f t="shared" si="1"/>
        <v>5</v>
      </c>
      <c r="C12" s="95"/>
      <c r="I12" s="95"/>
      <c r="Q12" s="127">
        <v>5</v>
      </c>
      <c r="R12" s="164" t="s">
        <v>622</v>
      </c>
      <c r="S12" s="164" t="s">
        <v>622</v>
      </c>
      <c r="T12" s="164" t="s">
        <v>622</v>
      </c>
      <c r="U12" s="164" t="s">
        <v>622</v>
      </c>
      <c r="V12" s="164" t="s">
        <v>622</v>
      </c>
    </row>
    <row r="13" spans="1:29" s="95" customFormat="1" ht="14.25">
      <c r="A13" s="112" t="s">
        <v>701</v>
      </c>
      <c r="B13" s="115">
        <f t="shared" si="1"/>
        <v>1</v>
      </c>
      <c r="Q13" s="128"/>
      <c r="R13" s="155"/>
      <c r="S13" s="55"/>
      <c r="T13" s="155"/>
      <c r="U13" s="155"/>
      <c r="V13" s="155"/>
      <c r="AC13" s="126">
        <v>1</v>
      </c>
    </row>
    <row r="14" spans="1:19" ht="14.25">
      <c r="A14" s="112" t="s">
        <v>524</v>
      </c>
      <c r="B14" s="115">
        <f t="shared" si="1"/>
        <v>2</v>
      </c>
      <c r="C14" s="95"/>
      <c r="I14" s="126">
        <v>1</v>
      </c>
      <c r="S14" s="126">
        <v>1</v>
      </c>
    </row>
    <row r="15" spans="1:32" ht="14.25">
      <c r="A15" s="118" t="s">
        <v>78</v>
      </c>
      <c r="B15" s="116">
        <f t="shared" si="1"/>
        <v>30</v>
      </c>
      <c r="C15" s="125">
        <f aca="true" t="shared" si="3" ref="C15:AF15">SUM(C16:C23)</f>
        <v>0</v>
      </c>
      <c r="D15" s="114">
        <f t="shared" si="3"/>
        <v>0</v>
      </c>
      <c r="E15" s="114">
        <f t="shared" si="3"/>
        <v>1</v>
      </c>
      <c r="F15" s="114">
        <f t="shared" si="3"/>
        <v>0</v>
      </c>
      <c r="G15" s="114">
        <f t="shared" si="3"/>
        <v>0</v>
      </c>
      <c r="H15" s="114">
        <f t="shared" si="3"/>
        <v>0</v>
      </c>
      <c r="I15" s="125">
        <f t="shared" si="3"/>
        <v>0</v>
      </c>
      <c r="J15" s="114">
        <f t="shared" si="3"/>
        <v>1</v>
      </c>
      <c r="K15" s="114">
        <f t="shared" si="3"/>
        <v>0</v>
      </c>
      <c r="L15" s="114">
        <f t="shared" si="3"/>
        <v>1</v>
      </c>
      <c r="M15" s="114">
        <f t="shared" si="3"/>
        <v>2</v>
      </c>
      <c r="N15" s="114">
        <f t="shared" si="3"/>
        <v>0</v>
      </c>
      <c r="O15" s="114">
        <f t="shared" si="3"/>
        <v>0</v>
      </c>
      <c r="P15" s="114">
        <f t="shared" si="3"/>
        <v>1</v>
      </c>
      <c r="Q15" s="114">
        <f t="shared" si="3"/>
        <v>0</v>
      </c>
      <c r="R15" s="114">
        <f t="shared" si="3"/>
        <v>0</v>
      </c>
      <c r="S15" s="114">
        <f t="shared" si="3"/>
        <v>1</v>
      </c>
      <c r="T15" s="114">
        <f t="shared" si="3"/>
        <v>1</v>
      </c>
      <c r="U15" s="114">
        <f t="shared" si="3"/>
        <v>0</v>
      </c>
      <c r="V15" s="114">
        <f t="shared" si="3"/>
        <v>0</v>
      </c>
      <c r="W15" s="114">
        <f t="shared" si="3"/>
        <v>1</v>
      </c>
      <c r="X15" s="114">
        <f t="shared" si="3"/>
        <v>0</v>
      </c>
      <c r="Y15" s="114">
        <f t="shared" si="3"/>
        <v>7</v>
      </c>
      <c r="Z15" s="114">
        <f t="shared" si="3"/>
        <v>0</v>
      </c>
      <c r="AA15" s="114">
        <f t="shared" si="3"/>
        <v>1</v>
      </c>
      <c r="AB15" s="114">
        <f t="shared" si="3"/>
        <v>0</v>
      </c>
      <c r="AC15" s="114">
        <f t="shared" si="3"/>
        <v>12</v>
      </c>
      <c r="AD15" s="114">
        <f t="shared" si="3"/>
        <v>0</v>
      </c>
      <c r="AE15" s="114">
        <f t="shared" si="3"/>
        <v>0</v>
      </c>
      <c r="AF15" s="114">
        <f t="shared" si="3"/>
        <v>1</v>
      </c>
    </row>
    <row r="16" spans="1:30" ht="14.25">
      <c r="A16" s="117" t="s">
        <v>92</v>
      </c>
      <c r="B16" s="115">
        <f t="shared" si="1"/>
        <v>8</v>
      </c>
      <c r="C16" s="95"/>
      <c r="E16" s="126">
        <v>1</v>
      </c>
      <c r="I16" s="95"/>
      <c r="M16" s="126">
        <v>1</v>
      </c>
      <c r="P16" s="126">
        <v>1</v>
      </c>
      <c r="Q16" s="69"/>
      <c r="AC16" s="127">
        <v>5</v>
      </c>
      <c r="AD16" s="164" t="s">
        <v>622</v>
      </c>
    </row>
    <row r="17" spans="1:25" ht="14.25">
      <c r="A17" s="117" t="s">
        <v>96</v>
      </c>
      <c r="B17" s="115">
        <f t="shared" si="1"/>
        <v>1</v>
      </c>
      <c r="C17" s="95"/>
      <c r="E17" s="167"/>
      <c r="I17" s="95"/>
      <c r="M17" s="167"/>
      <c r="P17" s="167"/>
      <c r="Q17" s="168"/>
      <c r="Y17" s="126">
        <v>1</v>
      </c>
    </row>
    <row r="18" spans="1:29" ht="14.25">
      <c r="A18" s="117" t="s">
        <v>94</v>
      </c>
      <c r="B18" s="115">
        <f t="shared" si="1"/>
        <v>6</v>
      </c>
      <c r="C18" s="95"/>
      <c r="E18" s="167"/>
      <c r="I18" s="95"/>
      <c r="M18" s="167"/>
      <c r="P18" s="167"/>
      <c r="Q18" s="168"/>
      <c r="Y18" s="127">
        <v>5</v>
      </c>
      <c r="Z18" s="164" t="s">
        <v>622</v>
      </c>
      <c r="AC18" s="126">
        <v>1</v>
      </c>
    </row>
    <row r="19" spans="1:32" ht="14.25">
      <c r="A19" s="117" t="s">
        <v>502</v>
      </c>
      <c r="B19" s="115">
        <f t="shared" si="1"/>
        <v>4</v>
      </c>
      <c r="C19" s="95"/>
      <c r="I19" s="95"/>
      <c r="J19" s="126">
        <v>1</v>
      </c>
      <c r="L19" s="126">
        <v>1</v>
      </c>
      <c r="AC19" s="126">
        <v>1</v>
      </c>
      <c r="AD19" s="164" t="s">
        <v>622</v>
      </c>
      <c r="AF19" s="126">
        <v>1</v>
      </c>
    </row>
    <row r="20" spans="1:13" ht="14.25">
      <c r="A20" s="117" t="s">
        <v>474</v>
      </c>
      <c r="B20" s="115">
        <f t="shared" si="1"/>
        <v>1</v>
      </c>
      <c r="C20" s="95"/>
      <c r="I20" s="95"/>
      <c r="M20" s="126">
        <v>1</v>
      </c>
    </row>
    <row r="21" spans="1:26" ht="14.25">
      <c r="A21" s="119" t="s">
        <v>97</v>
      </c>
      <c r="B21" s="115">
        <f t="shared" si="1"/>
        <v>2</v>
      </c>
      <c r="C21" s="95"/>
      <c r="I21" s="95"/>
      <c r="M21" s="128"/>
      <c r="S21" s="126">
        <v>1</v>
      </c>
      <c r="Y21" s="126">
        <v>1</v>
      </c>
      <c r="Z21" s="164" t="s">
        <v>622</v>
      </c>
    </row>
    <row r="22" spans="1:30" ht="14.25">
      <c r="A22" s="117" t="s">
        <v>169</v>
      </c>
      <c r="B22" s="115">
        <f t="shared" si="1"/>
        <v>7</v>
      </c>
      <c r="C22" s="95"/>
      <c r="I22" s="95"/>
      <c r="T22" s="126">
        <v>1</v>
      </c>
      <c r="AA22" s="126">
        <v>1</v>
      </c>
      <c r="AC22" s="127">
        <v>5</v>
      </c>
      <c r="AD22" s="164" t="s">
        <v>622</v>
      </c>
    </row>
    <row r="23" spans="1:23" ht="14.25">
      <c r="A23" s="117" t="s">
        <v>93</v>
      </c>
      <c r="B23" s="115">
        <f t="shared" si="1"/>
        <v>1</v>
      </c>
      <c r="C23" s="95"/>
      <c r="I23" s="95"/>
      <c r="W23" s="126">
        <v>1</v>
      </c>
    </row>
    <row r="24" spans="1:32" ht="14.25">
      <c r="A24" s="118" t="s">
        <v>18</v>
      </c>
      <c r="B24" s="116">
        <f t="shared" si="1"/>
        <v>22</v>
      </c>
      <c r="C24" s="125">
        <f aca="true" t="shared" si="4" ref="C24:AF24">SUM(C25:C33)</f>
        <v>1</v>
      </c>
      <c r="D24" s="114">
        <f t="shared" si="4"/>
        <v>0</v>
      </c>
      <c r="E24" s="114">
        <f t="shared" si="4"/>
        <v>1</v>
      </c>
      <c r="F24" s="114">
        <f t="shared" si="4"/>
        <v>1</v>
      </c>
      <c r="G24" s="114">
        <f t="shared" si="4"/>
        <v>0</v>
      </c>
      <c r="H24" s="114">
        <f t="shared" si="4"/>
        <v>1</v>
      </c>
      <c r="I24" s="125">
        <f t="shared" si="4"/>
        <v>0</v>
      </c>
      <c r="J24" s="114">
        <f t="shared" si="4"/>
        <v>1</v>
      </c>
      <c r="K24" s="114">
        <f t="shared" si="4"/>
        <v>0</v>
      </c>
      <c r="L24" s="114">
        <f t="shared" si="4"/>
        <v>0</v>
      </c>
      <c r="M24" s="114">
        <f t="shared" si="4"/>
        <v>2</v>
      </c>
      <c r="N24" s="114">
        <f t="shared" si="4"/>
        <v>6</v>
      </c>
      <c r="O24" s="114">
        <f t="shared" si="4"/>
        <v>0</v>
      </c>
      <c r="P24" s="114">
        <f t="shared" si="4"/>
        <v>0</v>
      </c>
      <c r="Q24" s="114">
        <f t="shared" si="4"/>
        <v>0</v>
      </c>
      <c r="R24" s="114">
        <f t="shared" si="4"/>
        <v>0</v>
      </c>
      <c r="S24" s="114">
        <f t="shared" si="4"/>
        <v>0</v>
      </c>
      <c r="T24" s="114">
        <f t="shared" si="4"/>
        <v>1</v>
      </c>
      <c r="U24" s="114">
        <f t="shared" si="4"/>
        <v>1</v>
      </c>
      <c r="V24" s="114">
        <f t="shared" si="4"/>
        <v>0</v>
      </c>
      <c r="W24" s="114">
        <f t="shared" si="4"/>
        <v>4</v>
      </c>
      <c r="X24" s="114">
        <f t="shared" si="4"/>
        <v>0</v>
      </c>
      <c r="Y24" s="114">
        <f t="shared" si="4"/>
        <v>0</v>
      </c>
      <c r="Z24" s="114">
        <f t="shared" si="4"/>
        <v>0</v>
      </c>
      <c r="AA24" s="114">
        <f t="shared" si="4"/>
        <v>2</v>
      </c>
      <c r="AB24" s="114">
        <f t="shared" si="4"/>
        <v>0</v>
      </c>
      <c r="AC24" s="114">
        <f t="shared" si="4"/>
        <v>0</v>
      </c>
      <c r="AD24" s="114">
        <f t="shared" si="4"/>
        <v>0</v>
      </c>
      <c r="AE24" s="114">
        <f t="shared" si="4"/>
        <v>1</v>
      </c>
      <c r="AF24" s="114">
        <f t="shared" si="4"/>
        <v>0</v>
      </c>
    </row>
    <row r="25" spans="1:20" ht="14.25">
      <c r="A25" s="119" t="s">
        <v>139</v>
      </c>
      <c r="B25" s="115">
        <f t="shared" si="1"/>
        <v>2</v>
      </c>
      <c r="C25" s="126">
        <v>1</v>
      </c>
      <c r="I25" s="95"/>
      <c r="T25" s="126">
        <v>1</v>
      </c>
    </row>
    <row r="26" spans="1:23" ht="14.25">
      <c r="A26" s="119" t="s">
        <v>620</v>
      </c>
      <c r="B26" s="115">
        <f t="shared" si="1"/>
        <v>1</v>
      </c>
      <c r="C26" s="128"/>
      <c r="I26" s="95"/>
      <c r="T26" s="128"/>
      <c r="W26" s="126">
        <v>1</v>
      </c>
    </row>
    <row r="27" spans="1:23" ht="14.25">
      <c r="A27" s="119" t="s">
        <v>621</v>
      </c>
      <c r="B27" s="115">
        <f t="shared" si="1"/>
        <v>1</v>
      </c>
      <c r="C27" s="128"/>
      <c r="I27" s="95"/>
      <c r="T27" s="128"/>
      <c r="W27" s="126">
        <v>1</v>
      </c>
    </row>
    <row r="28" spans="1:15" ht="14.25">
      <c r="A28" s="119" t="s">
        <v>143</v>
      </c>
      <c r="B28" s="115">
        <f t="shared" si="1"/>
        <v>7</v>
      </c>
      <c r="C28" s="95"/>
      <c r="E28" s="126">
        <v>1</v>
      </c>
      <c r="I28" s="95"/>
      <c r="J28" s="126">
        <v>1</v>
      </c>
      <c r="N28" s="127">
        <v>5</v>
      </c>
      <c r="O28" s="164" t="s">
        <v>622</v>
      </c>
    </row>
    <row r="29" spans="1:31" ht="14.25">
      <c r="A29" s="119" t="s">
        <v>146</v>
      </c>
      <c r="B29" s="115">
        <f t="shared" si="1"/>
        <v>5</v>
      </c>
      <c r="C29" s="95"/>
      <c r="F29" s="126">
        <v>1</v>
      </c>
      <c r="I29" s="95"/>
      <c r="U29" s="126">
        <v>1</v>
      </c>
      <c r="W29" s="126">
        <v>1</v>
      </c>
      <c r="X29" s="164" t="s">
        <v>622</v>
      </c>
      <c r="AA29" s="126">
        <v>1</v>
      </c>
      <c r="AE29" s="126">
        <v>1</v>
      </c>
    </row>
    <row r="30" spans="1:24" ht="14.25">
      <c r="A30" s="119" t="s">
        <v>99</v>
      </c>
      <c r="B30" s="115">
        <f t="shared" si="1"/>
        <v>3</v>
      </c>
      <c r="C30" s="95"/>
      <c r="H30" s="126">
        <v>1</v>
      </c>
      <c r="I30" s="95"/>
      <c r="N30" s="126">
        <v>1</v>
      </c>
      <c r="W30" s="126">
        <v>1</v>
      </c>
      <c r="X30" s="164" t="s">
        <v>622</v>
      </c>
    </row>
    <row r="31" spans="1:26" ht="14.25">
      <c r="A31" s="119" t="s">
        <v>97</v>
      </c>
      <c r="B31" s="115">
        <f t="shared" si="1"/>
        <v>1</v>
      </c>
      <c r="C31" s="95"/>
      <c r="H31" s="128"/>
      <c r="I31" s="95"/>
      <c r="M31" s="126">
        <v>1</v>
      </c>
      <c r="Z31" s="164" t="s">
        <v>622</v>
      </c>
    </row>
    <row r="32" spans="1:27" s="95" customFormat="1" ht="14.25">
      <c r="A32" s="119" t="s">
        <v>725</v>
      </c>
      <c r="B32" s="115">
        <f t="shared" si="1"/>
        <v>1</v>
      </c>
      <c r="H32" s="128"/>
      <c r="M32" s="77"/>
      <c r="Z32" s="155"/>
      <c r="AA32" s="126">
        <v>1</v>
      </c>
    </row>
    <row r="33" spans="1:13" ht="14.25">
      <c r="A33" s="119" t="s">
        <v>101</v>
      </c>
      <c r="B33" s="115">
        <f t="shared" si="1"/>
        <v>1</v>
      </c>
      <c r="C33" s="95"/>
      <c r="I33" s="95"/>
      <c r="M33" s="126">
        <v>1</v>
      </c>
    </row>
    <row r="34" spans="1:32" ht="14.25">
      <c r="A34" s="118" t="s">
        <v>79</v>
      </c>
      <c r="B34" s="116">
        <f t="shared" si="1"/>
        <v>15</v>
      </c>
      <c r="C34" s="125">
        <f aca="true" t="shared" si="5" ref="C34:AF34">SUM(C35:C39)</f>
        <v>0</v>
      </c>
      <c r="D34" s="114">
        <f t="shared" si="5"/>
        <v>0</v>
      </c>
      <c r="E34" s="114">
        <f t="shared" si="5"/>
        <v>0</v>
      </c>
      <c r="F34" s="114">
        <f t="shared" si="5"/>
        <v>0</v>
      </c>
      <c r="G34" s="114">
        <f t="shared" si="5"/>
        <v>0</v>
      </c>
      <c r="H34" s="114">
        <f t="shared" si="5"/>
        <v>0</v>
      </c>
      <c r="I34" s="125">
        <f t="shared" si="5"/>
        <v>0</v>
      </c>
      <c r="J34" s="114">
        <f t="shared" si="5"/>
        <v>0</v>
      </c>
      <c r="K34" s="114">
        <f t="shared" si="5"/>
        <v>0</v>
      </c>
      <c r="L34" s="114">
        <f t="shared" si="5"/>
        <v>5</v>
      </c>
      <c r="M34" s="114">
        <f t="shared" si="5"/>
        <v>0</v>
      </c>
      <c r="N34" s="114">
        <f t="shared" si="5"/>
        <v>0</v>
      </c>
      <c r="O34" s="114">
        <f t="shared" si="5"/>
        <v>0</v>
      </c>
      <c r="P34" s="114">
        <f t="shared" si="5"/>
        <v>0</v>
      </c>
      <c r="Q34" s="114">
        <f t="shared" si="5"/>
        <v>0</v>
      </c>
      <c r="R34" s="114">
        <f t="shared" si="5"/>
        <v>0</v>
      </c>
      <c r="S34" s="114">
        <f t="shared" si="5"/>
        <v>0</v>
      </c>
      <c r="T34" s="114">
        <f t="shared" si="5"/>
        <v>5</v>
      </c>
      <c r="U34" s="114">
        <f t="shared" si="5"/>
        <v>0</v>
      </c>
      <c r="V34" s="114">
        <f t="shared" si="5"/>
        <v>0</v>
      </c>
      <c r="W34" s="114">
        <f t="shared" si="5"/>
        <v>1</v>
      </c>
      <c r="X34" s="114">
        <f t="shared" si="5"/>
        <v>0</v>
      </c>
      <c r="Y34" s="114">
        <f t="shared" si="5"/>
        <v>0</v>
      </c>
      <c r="Z34" s="114">
        <f t="shared" si="5"/>
        <v>1</v>
      </c>
      <c r="AA34" s="114">
        <f t="shared" si="5"/>
        <v>0</v>
      </c>
      <c r="AB34" s="114">
        <f t="shared" si="5"/>
        <v>0</v>
      </c>
      <c r="AC34" s="114">
        <f t="shared" si="5"/>
        <v>0</v>
      </c>
      <c r="AD34" s="114">
        <f t="shared" si="5"/>
        <v>1</v>
      </c>
      <c r="AE34" s="114">
        <f t="shared" si="5"/>
        <v>1</v>
      </c>
      <c r="AF34" s="114">
        <f t="shared" si="5"/>
        <v>1</v>
      </c>
    </row>
    <row r="35" spans="1:31" ht="14.25">
      <c r="A35" s="119" t="s">
        <v>475</v>
      </c>
      <c r="B35" s="115">
        <f t="shared" si="1"/>
        <v>7</v>
      </c>
      <c r="C35" s="95"/>
      <c r="I35" s="95"/>
      <c r="L35" s="127">
        <v>5</v>
      </c>
      <c r="M35" s="164" t="s">
        <v>622</v>
      </c>
      <c r="N35" s="164" t="s">
        <v>622</v>
      </c>
      <c r="O35" s="164" t="s">
        <v>622</v>
      </c>
      <c r="P35" s="164" t="s">
        <v>622</v>
      </c>
      <c r="Q35" s="164" t="s">
        <v>622</v>
      </c>
      <c r="AD35" s="126">
        <v>1</v>
      </c>
      <c r="AE35" s="126">
        <v>1</v>
      </c>
    </row>
    <row r="36" spans="1:21" ht="14.25">
      <c r="A36" s="119" t="s">
        <v>104</v>
      </c>
      <c r="B36" s="115">
        <f t="shared" si="1"/>
        <v>5</v>
      </c>
      <c r="C36" s="95"/>
      <c r="I36" s="95"/>
      <c r="T36" s="127">
        <v>5</v>
      </c>
      <c r="U36" s="164" t="s">
        <v>622</v>
      </c>
    </row>
    <row r="37" spans="1:26" ht="14.25">
      <c r="A37" s="119" t="s">
        <v>105</v>
      </c>
      <c r="B37" s="115">
        <f t="shared" si="1"/>
        <v>2</v>
      </c>
      <c r="C37" s="95"/>
      <c r="I37" s="95"/>
      <c r="W37" s="126">
        <v>1</v>
      </c>
      <c r="Z37" s="126">
        <v>1</v>
      </c>
    </row>
    <row r="38" spans="1:32" ht="14.25">
      <c r="A38" s="119" t="s">
        <v>738</v>
      </c>
      <c r="B38" s="115">
        <f t="shared" si="1"/>
        <v>1</v>
      </c>
      <c r="C38" s="95"/>
      <c r="I38" s="95"/>
      <c r="AF38" s="126">
        <v>1</v>
      </c>
    </row>
    <row r="39" spans="1:9" ht="14.25">
      <c r="A39" s="119"/>
      <c r="B39" s="115">
        <f t="shared" si="1"/>
        <v>0</v>
      </c>
      <c r="C39" s="95"/>
      <c r="I39" s="95"/>
    </row>
    <row r="40" spans="1:32" ht="14.25">
      <c r="A40" s="118" t="s">
        <v>13</v>
      </c>
      <c r="B40" s="116">
        <f t="shared" si="1"/>
        <v>16</v>
      </c>
      <c r="C40" s="125">
        <f aca="true" t="shared" si="6" ref="C40:AF40">SUM(C41:C47)</f>
        <v>0</v>
      </c>
      <c r="D40" s="114">
        <f t="shared" si="6"/>
        <v>0</v>
      </c>
      <c r="E40" s="114">
        <f t="shared" si="6"/>
        <v>0</v>
      </c>
      <c r="F40" s="114">
        <f t="shared" si="6"/>
        <v>0</v>
      </c>
      <c r="G40" s="114">
        <f t="shared" si="6"/>
        <v>0</v>
      </c>
      <c r="H40" s="114">
        <f t="shared" si="6"/>
        <v>0</v>
      </c>
      <c r="I40" s="125">
        <f t="shared" si="6"/>
        <v>0</v>
      </c>
      <c r="J40" s="114">
        <f t="shared" si="6"/>
        <v>0</v>
      </c>
      <c r="K40" s="114">
        <f t="shared" si="6"/>
        <v>2</v>
      </c>
      <c r="L40" s="114">
        <f t="shared" si="6"/>
        <v>0</v>
      </c>
      <c r="M40" s="114">
        <f t="shared" si="6"/>
        <v>3</v>
      </c>
      <c r="N40" s="114">
        <f t="shared" si="6"/>
        <v>1</v>
      </c>
      <c r="O40" s="114">
        <f t="shared" si="6"/>
        <v>0</v>
      </c>
      <c r="P40" s="114">
        <f t="shared" si="6"/>
        <v>0</v>
      </c>
      <c r="Q40" s="114">
        <f t="shared" si="6"/>
        <v>2</v>
      </c>
      <c r="R40" s="114">
        <f t="shared" si="6"/>
        <v>0</v>
      </c>
      <c r="S40" s="114">
        <f t="shared" si="6"/>
        <v>2</v>
      </c>
      <c r="T40" s="114">
        <f t="shared" si="6"/>
        <v>1</v>
      </c>
      <c r="U40" s="114">
        <f t="shared" si="6"/>
        <v>0</v>
      </c>
      <c r="V40" s="114">
        <f t="shared" si="6"/>
        <v>1</v>
      </c>
      <c r="W40" s="114">
        <f t="shared" si="6"/>
        <v>1</v>
      </c>
      <c r="X40" s="114">
        <f t="shared" si="6"/>
        <v>1</v>
      </c>
      <c r="Y40" s="114">
        <f t="shared" si="6"/>
        <v>0</v>
      </c>
      <c r="Z40" s="114">
        <f t="shared" si="6"/>
        <v>0</v>
      </c>
      <c r="AA40" s="114">
        <f t="shared" si="6"/>
        <v>0</v>
      </c>
      <c r="AB40" s="114">
        <f t="shared" si="6"/>
        <v>0</v>
      </c>
      <c r="AC40" s="114">
        <f t="shared" si="6"/>
        <v>1</v>
      </c>
      <c r="AD40" s="114">
        <f t="shared" si="6"/>
        <v>1</v>
      </c>
      <c r="AE40" s="114">
        <f t="shared" si="6"/>
        <v>0</v>
      </c>
      <c r="AF40" s="114">
        <f t="shared" si="6"/>
        <v>0</v>
      </c>
    </row>
    <row r="41" spans="1:17" ht="14.25">
      <c r="A41" s="117" t="s">
        <v>234</v>
      </c>
      <c r="B41" s="115">
        <f t="shared" si="1"/>
        <v>2</v>
      </c>
      <c r="C41" s="95"/>
      <c r="I41" s="95"/>
      <c r="K41" s="126">
        <v>1</v>
      </c>
      <c r="Q41" s="126">
        <v>1</v>
      </c>
    </row>
    <row r="42" spans="1:29" s="95" customFormat="1" ht="14.25">
      <c r="A42" s="117" t="s">
        <v>472</v>
      </c>
      <c r="B42" s="115">
        <f t="shared" si="1"/>
        <v>4</v>
      </c>
      <c r="K42" s="128"/>
      <c r="M42" s="126">
        <v>1</v>
      </c>
      <c r="W42" s="126">
        <v>1</v>
      </c>
      <c r="X42" s="126">
        <v>1</v>
      </c>
      <c r="Y42" s="164" t="s">
        <v>622</v>
      </c>
      <c r="AC42" s="126">
        <v>1</v>
      </c>
    </row>
    <row r="43" spans="1:30" s="95" customFormat="1" ht="14.25">
      <c r="A43" s="117" t="s">
        <v>520</v>
      </c>
      <c r="B43" s="115">
        <f t="shared" si="1"/>
        <v>2</v>
      </c>
      <c r="K43" s="128"/>
      <c r="M43" s="128"/>
      <c r="Q43" s="126">
        <v>1</v>
      </c>
      <c r="AD43" s="126">
        <v>1</v>
      </c>
    </row>
    <row r="44" spans="1:19" s="95" customFormat="1" ht="14.25">
      <c r="A44" s="117" t="s">
        <v>541</v>
      </c>
      <c r="B44" s="115">
        <f t="shared" si="1"/>
        <v>1</v>
      </c>
      <c r="K44" s="128"/>
      <c r="M44" s="128"/>
      <c r="Q44" s="128"/>
      <c r="S44" s="126">
        <v>1</v>
      </c>
    </row>
    <row r="45" spans="1:13" ht="14.25">
      <c r="A45" s="117" t="s">
        <v>473</v>
      </c>
      <c r="B45" s="115">
        <f t="shared" si="1"/>
        <v>1</v>
      </c>
      <c r="C45" s="95"/>
      <c r="I45" s="95"/>
      <c r="K45" s="128"/>
      <c r="M45" s="126">
        <v>1</v>
      </c>
    </row>
    <row r="46" spans="1:19" s="95" customFormat="1" ht="14.25">
      <c r="A46" s="117" t="s">
        <v>483</v>
      </c>
      <c r="B46" s="115">
        <f t="shared" si="1"/>
        <v>2</v>
      </c>
      <c r="K46" s="128"/>
      <c r="M46" s="128"/>
      <c r="N46" s="126">
        <v>1</v>
      </c>
      <c r="S46" s="126">
        <v>1</v>
      </c>
    </row>
    <row r="47" spans="1:22" ht="14.25">
      <c r="A47" s="117" t="s">
        <v>235</v>
      </c>
      <c r="B47" s="115">
        <f>SUM(C47:AF47)</f>
        <v>4</v>
      </c>
      <c r="C47" s="95"/>
      <c r="I47" s="95"/>
      <c r="K47" s="126">
        <v>1</v>
      </c>
      <c r="M47" s="126">
        <v>1</v>
      </c>
      <c r="T47" s="126">
        <v>1</v>
      </c>
      <c r="U47" s="164" t="s">
        <v>622</v>
      </c>
      <c r="V47" s="126">
        <v>1</v>
      </c>
    </row>
    <row r="48" spans="1:32" ht="14.25">
      <c r="A48" s="118" t="s">
        <v>76</v>
      </c>
      <c r="B48" s="116">
        <f t="shared" si="1"/>
        <v>13</v>
      </c>
      <c r="C48" s="125">
        <f aca="true" t="shared" si="7" ref="C48:AF48">SUM(C49:C58)</f>
        <v>0</v>
      </c>
      <c r="D48" s="114">
        <f t="shared" si="7"/>
        <v>0</v>
      </c>
      <c r="E48" s="114">
        <f t="shared" si="7"/>
        <v>2</v>
      </c>
      <c r="F48" s="114">
        <f t="shared" si="7"/>
        <v>0</v>
      </c>
      <c r="G48" s="114">
        <f t="shared" si="7"/>
        <v>0</v>
      </c>
      <c r="H48" s="114">
        <f t="shared" si="7"/>
        <v>0</v>
      </c>
      <c r="I48" s="125">
        <f t="shared" si="7"/>
        <v>1</v>
      </c>
      <c r="J48" s="114">
        <f t="shared" si="7"/>
        <v>0</v>
      </c>
      <c r="K48" s="114">
        <f t="shared" si="7"/>
        <v>1</v>
      </c>
      <c r="L48" s="114">
        <f t="shared" si="7"/>
        <v>1</v>
      </c>
      <c r="M48" s="114">
        <f t="shared" si="7"/>
        <v>2</v>
      </c>
      <c r="N48" s="114">
        <f t="shared" si="7"/>
        <v>1</v>
      </c>
      <c r="O48" s="114">
        <f t="shared" si="7"/>
        <v>0</v>
      </c>
      <c r="P48" s="114">
        <f t="shared" si="7"/>
        <v>0</v>
      </c>
      <c r="Q48" s="114">
        <f t="shared" si="7"/>
        <v>1</v>
      </c>
      <c r="R48" s="114">
        <f t="shared" si="7"/>
        <v>0</v>
      </c>
      <c r="S48" s="114">
        <f t="shared" si="7"/>
        <v>0</v>
      </c>
      <c r="T48" s="114">
        <f t="shared" si="7"/>
        <v>0</v>
      </c>
      <c r="U48" s="114">
        <f t="shared" si="7"/>
        <v>1</v>
      </c>
      <c r="V48" s="114">
        <f t="shared" si="7"/>
        <v>0</v>
      </c>
      <c r="W48" s="114">
        <f t="shared" si="7"/>
        <v>0</v>
      </c>
      <c r="X48" s="114">
        <f t="shared" si="7"/>
        <v>1</v>
      </c>
      <c r="Y48" s="114">
        <f t="shared" si="7"/>
        <v>0</v>
      </c>
      <c r="Z48" s="114">
        <f t="shared" si="7"/>
        <v>0</v>
      </c>
      <c r="AA48" s="114">
        <f t="shared" si="7"/>
        <v>1</v>
      </c>
      <c r="AB48" s="114">
        <f t="shared" si="7"/>
        <v>0</v>
      </c>
      <c r="AC48" s="114">
        <f t="shared" si="7"/>
        <v>0</v>
      </c>
      <c r="AD48" s="114">
        <f t="shared" si="7"/>
        <v>0</v>
      </c>
      <c r="AE48" s="114">
        <f t="shared" si="7"/>
        <v>0</v>
      </c>
      <c r="AF48" s="114">
        <f t="shared" si="7"/>
        <v>1</v>
      </c>
    </row>
    <row r="49" spans="1:9" ht="14.25">
      <c r="A49" s="117" t="s">
        <v>144</v>
      </c>
      <c r="B49" s="115">
        <f t="shared" si="1"/>
        <v>1</v>
      </c>
      <c r="C49" s="95"/>
      <c r="E49" s="126">
        <v>1</v>
      </c>
      <c r="I49" s="95"/>
    </row>
    <row r="50" spans="1:32" s="95" customFormat="1" ht="14.25">
      <c r="A50" s="117" t="s">
        <v>108</v>
      </c>
      <c r="B50" s="115">
        <f t="shared" si="1"/>
        <v>1</v>
      </c>
      <c r="E50" s="77"/>
      <c r="AF50" s="126">
        <v>1</v>
      </c>
    </row>
    <row r="51" spans="1:27" ht="14.25">
      <c r="A51" s="117" t="s">
        <v>183</v>
      </c>
      <c r="B51" s="115">
        <f t="shared" si="1"/>
        <v>1</v>
      </c>
      <c r="C51" s="95"/>
      <c r="E51" s="126"/>
      <c r="I51" s="95"/>
      <c r="AA51" s="126">
        <v>1</v>
      </c>
    </row>
    <row r="52" spans="1:24" ht="14.25">
      <c r="A52" s="117" t="s">
        <v>544</v>
      </c>
      <c r="B52" s="115">
        <f t="shared" si="1"/>
        <v>1</v>
      </c>
      <c r="C52" s="95"/>
      <c r="E52" s="126"/>
      <c r="I52" s="95"/>
      <c r="X52" s="126">
        <v>1</v>
      </c>
    </row>
    <row r="53" spans="1:9" ht="14.25">
      <c r="A53" s="117" t="s">
        <v>145</v>
      </c>
      <c r="B53" s="115">
        <f t="shared" si="1"/>
        <v>2</v>
      </c>
      <c r="C53" s="95"/>
      <c r="E53" s="126">
        <v>1</v>
      </c>
      <c r="I53" s="126">
        <v>1</v>
      </c>
    </row>
    <row r="54" spans="1:13" ht="14.25">
      <c r="A54" s="117" t="s">
        <v>109</v>
      </c>
      <c r="B54" s="115">
        <f t="shared" si="1"/>
        <v>1</v>
      </c>
      <c r="C54" s="95"/>
      <c r="E54" s="128"/>
      <c r="I54" s="128"/>
      <c r="M54" s="126">
        <v>1</v>
      </c>
    </row>
    <row r="55" spans="1:22" ht="14.25">
      <c r="A55" s="117" t="s">
        <v>110</v>
      </c>
      <c r="B55" s="115">
        <f t="shared" si="1"/>
        <v>3</v>
      </c>
      <c r="C55" s="95"/>
      <c r="E55" s="128"/>
      <c r="I55" s="128"/>
      <c r="M55" s="126">
        <v>1</v>
      </c>
      <c r="Q55" s="126">
        <v>1</v>
      </c>
      <c r="U55" s="126">
        <v>1</v>
      </c>
      <c r="V55" s="164" t="s">
        <v>622</v>
      </c>
    </row>
    <row r="56" spans="1:12" ht="14.25">
      <c r="A56" s="117" t="s">
        <v>250</v>
      </c>
      <c r="B56" s="115">
        <f t="shared" si="1"/>
        <v>1</v>
      </c>
      <c r="C56" s="95"/>
      <c r="E56" s="128"/>
      <c r="F56" s="95"/>
      <c r="G56" s="95"/>
      <c r="H56" s="95"/>
      <c r="I56" s="128"/>
      <c r="L56" s="126">
        <v>1</v>
      </c>
    </row>
    <row r="57" spans="1:14" s="95" customFormat="1" ht="14.25">
      <c r="A57" s="117" t="s">
        <v>485</v>
      </c>
      <c r="B57" s="115">
        <f t="shared" si="1"/>
        <v>1</v>
      </c>
      <c r="E57" s="128"/>
      <c r="I57" s="128"/>
      <c r="L57" s="128"/>
      <c r="N57" s="126">
        <v>1</v>
      </c>
    </row>
    <row r="58" spans="1:11" ht="14.25">
      <c r="A58" s="117" t="s">
        <v>232</v>
      </c>
      <c r="B58" s="115">
        <f t="shared" si="1"/>
        <v>1</v>
      </c>
      <c r="C58" s="95"/>
      <c r="I58" s="95"/>
      <c r="K58" s="126">
        <v>1</v>
      </c>
    </row>
    <row r="59" spans="1:32" ht="14.25">
      <c r="A59" s="118" t="s">
        <v>80</v>
      </c>
      <c r="B59" s="116">
        <f t="shared" si="1"/>
        <v>39</v>
      </c>
      <c r="C59" s="125">
        <f aca="true" t="shared" si="8" ref="C59:AF59">SUM(C60:C71)</f>
        <v>0</v>
      </c>
      <c r="D59" s="114">
        <f t="shared" si="8"/>
        <v>0</v>
      </c>
      <c r="E59" s="114">
        <f t="shared" si="8"/>
        <v>0</v>
      </c>
      <c r="F59" s="114">
        <f t="shared" si="8"/>
        <v>0</v>
      </c>
      <c r="G59" s="114">
        <f t="shared" si="8"/>
        <v>1</v>
      </c>
      <c r="H59" s="114">
        <f t="shared" si="8"/>
        <v>0</v>
      </c>
      <c r="I59" s="125">
        <f t="shared" si="8"/>
        <v>0</v>
      </c>
      <c r="J59" s="114">
        <f t="shared" si="8"/>
        <v>6</v>
      </c>
      <c r="K59" s="114">
        <f t="shared" si="8"/>
        <v>5</v>
      </c>
      <c r="L59" s="114">
        <f t="shared" si="8"/>
        <v>0</v>
      </c>
      <c r="M59" s="114">
        <f t="shared" si="8"/>
        <v>2</v>
      </c>
      <c r="N59" s="114">
        <f t="shared" si="8"/>
        <v>1</v>
      </c>
      <c r="O59" s="114">
        <f t="shared" si="8"/>
        <v>0</v>
      </c>
      <c r="P59" s="114">
        <f t="shared" si="8"/>
        <v>1</v>
      </c>
      <c r="Q59" s="114">
        <f t="shared" si="8"/>
        <v>0</v>
      </c>
      <c r="R59" s="114">
        <f t="shared" si="8"/>
        <v>0</v>
      </c>
      <c r="S59" s="114">
        <f t="shared" si="8"/>
        <v>1</v>
      </c>
      <c r="T59" s="114">
        <f t="shared" si="8"/>
        <v>0</v>
      </c>
      <c r="U59" s="114">
        <f t="shared" si="8"/>
        <v>0</v>
      </c>
      <c r="V59" s="114">
        <f t="shared" si="8"/>
        <v>0</v>
      </c>
      <c r="W59" s="114">
        <f t="shared" si="8"/>
        <v>1</v>
      </c>
      <c r="X59" s="114">
        <f t="shared" si="8"/>
        <v>2</v>
      </c>
      <c r="Y59" s="114">
        <f t="shared" si="8"/>
        <v>5</v>
      </c>
      <c r="Z59" s="114">
        <f t="shared" si="8"/>
        <v>0</v>
      </c>
      <c r="AA59" s="114">
        <f t="shared" si="8"/>
        <v>0</v>
      </c>
      <c r="AB59" s="114">
        <f t="shared" si="8"/>
        <v>0</v>
      </c>
      <c r="AC59" s="114">
        <f t="shared" si="8"/>
        <v>12</v>
      </c>
      <c r="AD59" s="114">
        <f t="shared" si="8"/>
        <v>1</v>
      </c>
      <c r="AE59" s="114">
        <f t="shared" si="8"/>
        <v>0</v>
      </c>
      <c r="AF59" s="114">
        <f t="shared" si="8"/>
        <v>1</v>
      </c>
    </row>
    <row r="60" spans="1:31" ht="14.25">
      <c r="A60" s="117" t="s">
        <v>174</v>
      </c>
      <c r="B60" s="115">
        <f t="shared" si="1"/>
        <v>3</v>
      </c>
      <c r="G60" s="126">
        <v>1</v>
      </c>
      <c r="I60" s="95"/>
      <c r="X60" s="126">
        <v>1</v>
      </c>
      <c r="AD60" s="126">
        <v>1</v>
      </c>
      <c r="AE60" s="164" t="s">
        <v>622</v>
      </c>
    </row>
    <row r="61" spans="1:12" ht="14.25">
      <c r="A61" s="117" t="s">
        <v>236</v>
      </c>
      <c r="B61" s="115">
        <f aca="true" t="shared" si="9" ref="B61:B129">SUM(C61:AF61)</f>
        <v>5</v>
      </c>
      <c r="I61" s="95"/>
      <c r="K61" s="127">
        <v>5</v>
      </c>
      <c r="L61" s="164" t="s">
        <v>622</v>
      </c>
    </row>
    <row r="62" spans="1:11" ht="14.25">
      <c r="A62" s="117" t="s">
        <v>470</v>
      </c>
      <c r="B62" s="115">
        <f t="shared" si="9"/>
        <v>5</v>
      </c>
      <c r="I62" s="95"/>
      <c r="J62" s="127">
        <v>5</v>
      </c>
      <c r="K62" s="164" t="s">
        <v>622</v>
      </c>
    </row>
    <row r="63" spans="1:26" ht="14.25">
      <c r="A63" s="117" t="s">
        <v>643</v>
      </c>
      <c r="B63" s="115">
        <f t="shared" si="9"/>
        <v>5</v>
      </c>
      <c r="I63" s="95"/>
      <c r="J63" s="128"/>
      <c r="K63" s="155"/>
      <c r="Y63" s="127">
        <v>5</v>
      </c>
      <c r="Z63" s="164" t="s">
        <v>622</v>
      </c>
    </row>
    <row r="64" spans="1:14" s="95" customFormat="1" ht="14.25">
      <c r="A64" s="117" t="s">
        <v>112</v>
      </c>
      <c r="B64" s="115">
        <f t="shared" si="9"/>
        <v>2</v>
      </c>
      <c r="J64" s="128"/>
      <c r="K64" s="128"/>
      <c r="M64" s="126">
        <v>1</v>
      </c>
      <c r="N64" s="126">
        <v>1</v>
      </c>
    </row>
    <row r="65" spans="1:32" s="95" customFormat="1" ht="14.25">
      <c r="A65" s="117" t="s">
        <v>505</v>
      </c>
      <c r="B65" s="115">
        <f t="shared" si="9"/>
        <v>6</v>
      </c>
      <c r="J65" s="128"/>
      <c r="K65" s="128"/>
      <c r="N65" s="128"/>
      <c r="P65" s="126">
        <v>1</v>
      </c>
      <c r="AC65" s="127">
        <v>5</v>
      </c>
      <c r="AD65" s="164" t="s">
        <v>622</v>
      </c>
      <c r="AE65" s="164" t="s">
        <v>622</v>
      </c>
      <c r="AF65" s="164" t="s">
        <v>622</v>
      </c>
    </row>
    <row r="66" spans="1:29" s="95" customFormat="1" ht="14.25">
      <c r="A66" s="117" t="s">
        <v>484</v>
      </c>
      <c r="B66" s="115">
        <f t="shared" si="9"/>
        <v>1</v>
      </c>
      <c r="J66" s="128"/>
      <c r="K66" s="128"/>
      <c r="N66" s="128"/>
      <c r="P66" s="128"/>
      <c r="AC66" s="126">
        <v>1</v>
      </c>
    </row>
    <row r="67" spans="1:32" s="95" customFormat="1" ht="14.25">
      <c r="A67" s="117" t="s">
        <v>748</v>
      </c>
      <c r="B67" s="115">
        <f t="shared" si="9"/>
        <v>1</v>
      </c>
      <c r="J67" s="128"/>
      <c r="K67" s="128"/>
      <c r="N67" s="128"/>
      <c r="P67" s="128"/>
      <c r="AC67" s="77"/>
      <c r="AF67" s="126">
        <v>1</v>
      </c>
    </row>
    <row r="68" spans="1:30" s="95" customFormat="1" ht="14.25">
      <c r="A68" s="117" t="s">
        <v>726</v>
      </c>
      <c r="B68" s="115">
        <f t="shared" si="9"/>
        <v>5</v>
      </c>
      <c r="J68" s="128"/>
      <c r="K68" s="128"/>
      <c r="N68" s="128"/>
      <c r="P68" s="128"/>
      <c r="AC68" s="127">
        <v>5</v>
      </c>
      <c r="AD68" s="164" t="s">
        <v>622</v>
      </c>
    </row>
    <row r="69" spans="1:23" s="95" customFormat="1" ht="14.25">
      <c r="A69" s="117" t="s">
        <v>521</v>
      </c>
      <c r="B69" s="115">
        <f t="shared" si="9"/>
        <v>2</v>
      </c>
      <c r="J69" s="128"/>
      <c r="K69" s="128"/>
      <c r="M69" s="126">
        <v>1</v>
      </c>
      <c r="N69" s="128"/>
      <c r="P69" s="128"/>
      <c r="W69" s="126">
        <v>1</v>
      </c>
    </row>
    <row r="70" spans="1:29" s="95" customFormat="1" ht="14.25">
      <c r="A70" s="117" t="s">
        <v>173</v>
      </c>
      <c r="B70" s="115">
        <f t="shared" si="9"/>
        <v>2</v>
      </c>
      <c r="J70" s="128"/>
      <c r="K70" s="128"/>
      <c r="M70" s="128"/>
      <c r="N70" s="128"/>
      <c r="P70" s="128"/>
      <c r="S70" s="126">
        <v>1</v>
      </c>
      <c r="AC70" s="126">
        <v>1</v>
      </c>
    </row>
    <row r="71" spans="1:24" ht="14.25">
      <c r="A71" s="117" t="s">
        <v>455</v>
      </c>
      <c r="B71" s="115">
        <f t="shared" si="9"/>
        <v>2</v>
      </c>
      <c r="I71" s="95"/>
      <c r="J71" s="126">
        <v>1</v>
      </c>
      <c r="X71" s="126">
        <v>1</v>
      </c>
    </row>
    <row r="72" spans="1:32" ht="14.25">
      <c r="A72" s="118" t="s">
        <v>17</v>
      </c>
      <c r="B72" s="116">
        <f t="shared" si="9"/>
        <v>17</v>
      </c>
      <c r="C72" s="114">
        <f aca="true" t="shared" si="10" ref="C72:AF72">SUM(C73:C78)</f>
        <v>0</v>
      </c>
      <c r="D72" s="114">
        <f t="shared" si="10"/>
        <v>0</v>
      </c>
      <c r="E72" s="114">
        <f t="shared" si="10"/>
        <v>0</v>
      </c>
      <c r="F72" s="114">
        <f t="shared" si="10"/>
        <v>0</v>
      </c>
      <c r="G72" s="114">
        <f t="shared" si="10"/>
        <v>0</v>
      </c>
      <c r="H72" s="114">
        <f t="shared" si="10"/>
        <v>0</v>
      </c>
      <c r="I72" s="125">
        <f t="shared" si="10"/>
        <v>1</v>
      </c>
      <c r="J72" s="114">
        <f t="shared" si="10"/>
        <v>1</v>
      </c>
      <c r="K72" s="114">
        <f t="shared" si="10"/>
        <v>2</v>
      </c>
      <c r="L72" s="114">
        <f t="shared" si="10"/>
        <v>0</v>
      </c>
      <c r="M72" s="114">
        <f t="shared" si="10"/>
        <v>1</v>
      </c>
      <c r="N72" s="114">
        <f t="shared" si="10"/>
        <v>1</v>
      </c>
      <c r="O72" s="114">
        <f t="shared" si="10"/>
        <v>0</v>
      </c>
      <c r="P72" s="114">
        <f t="shared" si="10"/>
        <v>0</v>
      </c>
      <c r="Q72" s="114">
        <f t="shared" si="10"/>
        <v>0</v>
      </c>
      <c r="R72" s="114">
        <f t="shared" si="10"/>
        <v>0</v>
      </c>
      <c r="S72" s="114">
        <f t="shared" si="10"/>
        <v>3</v>
      </c>
      <c r="T72" s="114">
        <f t="shared" si="10"/>
        <v>0</v>
      </c>
      <c r="U72" s="114">
        <f t="shared" si="10"/>
        <v>0</v>
      </c>
      <c r="V72" s="114">
        <f t="shared" si="10"/>
        <v>0</v>
      </c>
      <c r="W72" s="114">
        <f t="shared" si="10"/>
        <v>1</v>
      </c>
      <c r="X72" s="114">
        <f t="shared" si="10"/>
        <v>1</v>
      </c>
      <c r="Y72" s="114">
        <f t="shared" si="10"/>
        <v>5</v>
      </c>
      <c r="Z72" s="114">
        <f t="shared" si="10"/>
        <v>0</v>
      </c>
      <c r="AA72" s="114">
        <f t="shared" si="10"/>
        <v>0</v>
      </c>
      <c r="AB72" s="114">
        <f t="shared" si="10"/>
        <v>1</v>
      </c>
      <c r="AC72" s="114">
        <f t="shared" si="10"/>
        <v>0</v>
      </c>
      <c r="AD72" s="114">
        <f t="shared" si="10"/>
        <v>0</v>
      </c>
      <c r="AE72" s="114">
        <f t="shared" si="10"/>
        <v>0</v>
      </c>
      <c r="AF72" s="114">
        <f t="shared" si="10"/>
        <v>0</v>
      </c>
    </row>
    <row r="73" spans="1:26" ht="14.25">
      <c r="A73" s="117" t="s">
        <v>226</v>
      </c>
      <c r="B73" s="115">
        <f t="shared" si="9"/>
        <v>9</v>
      </c>
      <c r="I73" s="95"/>
      <c r="K73" s="126">
        <v>1</v>
      </c>
      <c r="M73" s="126">
        <v>1</v>
      </c>
      <c r="N73" s="126">
        <v>1</v>
      </c>
      <c r="O73" s="164" t="s">
        <v>622</v>
      </c>
      <c r="S73" s="126">
        <v>1</v>
      </c>
      <c r="Y73" s="127">
        <v>5</v>
      </c>
      <c r="Z73" s="164" t="s">
        <v>622</v>
      </c>
    </row>
    <row r="74" spans="1:28" s="95" customFormat="1" ht="14.25">
      <c r="A74" s="117" t="s">
        <v>532</v>
      </c>
      <c r="B74" s="115">
        <f t="shared" si="9"/>
        <v>1</v>
      </c>
      <c r="K74" s="128"/>
      <c r="M74" s="128"/>
      <c r="N74" s="128"/>
      <c r="O74" s="155"/>
      <c r="S74" s="128"/>
      <c r="Y74" s="77"/>
      <c r="Z74" s="155"/>
      <c r="AB74" s="126">
        <v>1</v>
      </c>
    </row>
    <row r="75" spans="1:25" ht="14.25">
      <c r="A75" s="117" t="s">
        <v>245</v>
      </c>
      <c r="B75" s="115">
        <f t="shared" si="9"/>
        <v>3</v>
      </c>
      <c r="I75" s="126">
        <v>1</v>
      </c>
      <c r="J75" s="126">
        <v>1</v>
      </c>
      <c r="K75" s="128"/>
      <c r="X75" s="126">
        <v>1</v>
      </c>
      <c r="Y75" s="164" t="s">
        <v>622</v>
      </c>
    </row>
    <row r="76" spans="1:19" s="95" customFormat="1" ht="14.25">
      <c r="A76" s="117" t="s">
        <v>539</v>
      </c>
      <c r="B76" s="115">
        <f t="shared" si="9"/>
        <v>1</v>
      </c>
      <c r="I76" s="128"/>
      <c r="J76" s="128"/>
      <c r="K76" s="128"/>
      <c r="S76" s="126">
        <v>1</v>
      </c>
    </row>
    <row r="77" spans="1:19" s="95" customFormat="1" ht="14.25">
      <c r="A77" s="117" t="s">
        <v>540</v>
      </c>
      <c r="B77" s="115">
        <f t="shared" si="9"/>
        <v>1</v>
      </c>
      <c r="I77" s="128"/>
      <c r="J77" s="128"/>
      <c r="K77" s="128"/>
      <c r="S77" s="126">
        <v>1</v>
      </c>
    </row>
    <row r="78" spans="1:23" ht="14.25">
      <c r="A78" s="117" t="s">
        <v>233</v>
      </c>
      <c r="B78" s="115">
        <f t="shared" si="9"/>
        <v>2</v>
      </c>
      <c r="I78" s="95"/>
      <c r="K78" s="126">
        <v>1</v>
      </c>
      <c r="W78" s="126">
        <v>1</v>
      </c>
    </row>
    <row r="79" spans="1:32" ht="14.25">
      <c r="A79" s="118" t="s">
        <v>70</v>
      </c>
      <c r="B79" s="116">
        <f t="shared" si="9"/>
        <v>28</v>
      </c>
      <c r="C79" s="114">
        <f aca="true" t="shared" si="11" ref="C79:AF79">SUM(C80:C88)</f>
        <v>0</v>
      </c>
      <c r="D79" s="114">
        <f t="shared" si="11"/>
        <v>0</v>
      </c>
      <c r="E79" s="114">
        <f t="shared" si="11"/>
        <v>0</v>
      </c>
      <c r="F79" s="114">
        <f t="shared" si="11"/>
        <v>0</v>
      </c>
      <c r="G79" s="114">
        <f t="shared" si="11"/>
        <v>0</v>
      </c>
      <c r="H79" s="114">
        <f t="shared" si="11"/>
        <v>1</v>
      </c>
      <c r="I79" s="125">
        <f t="shared" si="11"/>
        <v>0</v>
      </c>
      <c r="J79" s="114">
        <f t="shared" si="11"/>
        <v>0</v>
      </c>
      <c r="K79" s="114">
        <f t="shared" si="11"/>
        <v>1</v>
      </c>
      <c r="L79" s="114">
        <f t="shared" si="11"/>
        <v>2</v>
      </c>
      <c r="M79" s="114">
        <f t="shared" si="11"/>
        <v>0</v>
      </c>
      <c r="N79" s="114">
        <f t="shared" si="11"/>
        <v>1</v>
      </c>
      <c r="O79" s="114">
        <f t="shared" si="11"/>
        <v>0</v>
      </c>
      <c r="P79" s="114">
        <f t="shared" si="11"/>
        <v>1</v>
      </c>
      <c r="Q79" s="114">
        <f t="shared" si="11"/>
        <v>1</v>
      </c>
      <c r="R79" s="114">
        <f t="shared" si="11"/>
        <v>1</v>
      </c>
      <c r="S79" s="114">
        <f t="shared" si="11"/>
        <v>6</v>
      </c>
      <c r="T79" s="114">
        <f t="shared" si="11"/>
        <v>0</v>
      </c>
      <c r="U79" s="114">
        <f t="shared" si="11"/>
        <v>1</v>
      </c>
      <c r="V79" s="114">
        <f t="shared" si="11"/>
        <v>0</v>
      </c>
      <c r="W79" s="114">
        <f t="shared" si="11"/>
        <v>2</v>
      </c>
      <c r="X79" s="114">
        <f t="shared" si="11"/>
        <v>0</v>
      </c>
      <c r="Y79" s="114">
        <f t="shared" si="11"/>
        <v>0</v>
      </c>
      <c r="Z79" s="114">
        <f t="shared" si="11"/>
        <v>0</v>
      </c>
      <c r="AA79" s="114">
        <f t="shared" si="11"/>
        <v>5</v>
      </c>
      <c r="AB79" s="114">
        <f t="shared" si="11"/>
        <v>0</v>
      </c>
      <c r="AC79" s="114">
        <f t="shared" si="11"/>
        <v>0</v>
      </c>
      <c r="AD79" s="114">
        <f t="shared" si="11"/>
        <v>5</v>
      </c>
      <c r="AE79" s="114">
        <f t="shared" si="11"/>
        <v>1</v>
      </c>
      <c r="AF79" s="114">
        <f t="shared" si="11"/>
        <v>0</v>
      </c>
    </row>
    <row r="80" spans="1:9" ht="14.25">
      <c r="A80" s="117" t="s">
        <v>117</v>
      </c>
      <c r="B80" s="115">
        <f t="shared" si="9"/>
        <v>1</v>
      </c>
      <c r="H80" s="126">
        <v>1</v>
      </c>
      <c r="I80" s="95"/>
    </row>
    <row r="81" spans="1:31" s="95" customFormat="1" ht="14.25">
      <c r="A81" s="117" t="s">
        <v>152</v>
      </c>
      <c r="B81" s="115">
        <f t="shared" si="9"/>
        <v>1</v>
      </c>
      <c r="H81" s="128"/>
      <c r="AE81" s="126">
        <v>1</v>
      </c>
    </row>
    <row r="82" spans="1:23" s="95" customFormat="1" ht="14.25">
      <c r="A82" s="117" t="s">
        <v>116</v>
      </c>
      <c r="B82" s="115">
        <f t="shared" si="9"/>
        <v>6</v>
      </c>
      <c r="H82" s="128"/>
      <c r="S82" s="127">
        <v>5</v>
      </c>
      <c r="T82" s="164" t="s">
        <v>622</v>
      </c>
      <c r="W82" s="126">
        <v>1</v>
      </c>
    </row>
    <row r="83" spans="1:28" s="95" customFormat="1" ht="14.25">
      <c r="A83" s="117" t="s">
        <v>686</v>
      </c>
      <c r="B83" s="115">
        <f t="shared" si="9"/>
        <v>5</v>
      </c>
      <c r="H83" s="128"/>
      <c r="S83" s="169"/>
      <c r="T83" s="170"/>
      <c r="W83" s="167"/>
      <c r="AA83" s="127">
        <v>5</v>
      </c>
      <c r="AB83" s="164" t="s">
        <v>622</v>
      </c>
    </row>
    <row r="84" spans="1:17" ht="14.25">
      <c r="A84" s="117" t="s">
        <v>476</v>
      </c>
      <c r="B84" s="115">
        <f t="shared" si="9"/>
        <v>1</v>
      </c>
      <c r="H84" s="128"/>
      <c r="I84" s="95"/>
      <c r="Q84" s="126">
        <v>1</v>
      </c>
    </row>
    <row r="85" spans="1:23" ht="14.25">
      <c r="A85" s="117" t="s">
        <v>612</v>
      </c>
      <c r="B85" s="115">
        <f t="shared" si="9"/>
        <v>1</v>
      </c>
      <c r="H85" s="128"/>
      <c r="I85" s="95"/>
      <c r="Q85" s="128"/>
      <c r="W85" s="126">
        <v>1</v>
      </c>
    </row>
    <row r="86" spans="1:11" ht="14.25">
      <c r="A86" s="117" t="s">
        <v>114</v>
      </c>
      <c r="B86" s="115">
        <f t="shared" si="9"/>
        <v>1</v>
      </c>
      <c r="I86" s="95"/>
      <c r="K86" s="126">
        <v>1</v>
      </c>
    </row>
    <row r="87" spans="1:32" ht="14.25">
      <c r="A87" s="117" t="s">
        <v>115</v>
      </c>
      <c r="B87" s="115">
        <f t="shared" si="9"/>
        <v>10</v>
      </c>
      <c r="I87" s="95"/>
      <c r="L87" s="126">
        <v>1</v>
      </c>
      <c r="N87" s="126">
        <v>1</v>
      </c>
      <c r="P87" s="126">
        <v>1</v>
      </c>
      <c r="Q87" s="69"/>
      <c r="R87" s="126">
        <v>1</v>
      </c>
      <c r="S87" s="126">
        <v>1</v>
      </c>
      <c r="AD87" s="127">
        <v>5</v>
      </c>
      <c r="AE87" s="164" t="s">
        <v>622</v>
      </c>
      <c r="AF87" s="164" t="s">
        <v>622</v>
      </c>
    </row>
    <row r="88" spans="1:21" ht="14.25">
      <c r="A88" s="117" t="s">
        <v>249</v>
      </c>
      <c r="B88" s="115">
        <f t="shared" si="9"/>
        <v>2</v>
      </c>
      <c r="I88" s="95"/>
      <c r="L88" s="126">
        <v>1</v>
      </c>
      <c r="U88" s="126">
        <v>1</v>
      </c>
    </row>
    <row r="89" spans="1:32" ht="14.25">
      <c r="A89" s="118" t="s">
        <v>81</v>
      </c>
      <c r="B89" s="116">
        <f t="shared" si="9"/>
        <v>25</v>
      </c>
      <c r="C89" s="114">
        <f aca="true" t="shared" si="12" ref="C89:AF89">SUM(C90:C96)</f>
        <v>0</v>
      </c>
      <c r="D89" s="114">
        <f t="shared" si="12"/>
        <v>0</v>
      </c>
      <c r="E89" s="114">
        <f t="shared" si="12"/>
        <v>0</v>
      </c>
      <c r="F89" s="114">
        <f t="shared" si="12"/>
        <v>0</v>
      </c>
      <c r="G89" s="114">
        <f t="shared" si="12"/>
        <v>0</v>
      </c>
      <c r="H89" s="114">
        <f t="shared" si="12"/>
        <v>0</v>
      </c>
      <c r="I89" s="125">
        <f t="shared" si="12"/>
        <v>0</v>
      </c>
      <c r="J89" s="114">
        <f t="shared" si="12"/>
        <v>5</v>
      </c>
      <c r="K89" s="114">
        <f t="shared" si="12"/>
        <v>0</v>
      </c>
      <c r="L89" s="114">
        <f t="shared" si="12"/>
        <v>0</v>
      </c>
      <c r="M89" s="114">
        <f t="shared" si="12"/>
        <v>0</v>
      </c>
      <c r="N89" s="114">
        <f t="shared" si="12"/>
        <v>0</v>
      </c>
      <c r="O89" s="114">
        <f t="shared" si="12"/>
        <v>0</v>
      </c>
      <c r="P89" s="114">
        <f t="shared" si="12"/>
        <v>0</v>
      </c>
      <c r="Q89" s="114">
        <f t="shared" si="12"/>
        <v>1</v>
      </c>
      <c r="R89" s="114">
        <f t="shared" si="12"/>
        <v>5</v>
      </c>
      <c r="S89" s="114">
        <f t="shared" si="12"/>
        <v>1</v>
      </c>
      <c r="T89" s="114">
        <f t="shared" si="12"/>
        <v>0</v>
      </c>
      <c r="U89" s="114">
        <f t="shared" si="12"/>
        <v>0</v>
      </c>
      <c r="V89" s="114">
        <f t="shared" si="12"/>
        <v>0</v>
      </c>
      <c r="W89" s="114">
        <f t="shared" si="12"/>
        <v>1</v>
      </c>
      <c r="X89" s="114">
        <f t="shared" si="12"/>
        <v>2</v>
      </c>
      <c r="Y89" s="114">
        <f t="shared" si="12"/>
        <v>0</v>
      </c>
      <c r="Z89" s="114">
        <f t="shared" si="12"/>
        <v>2</v>
      </c>
      <c r="AA89" s="114">
        <f t="shared" si="12"/>
        <v>0</v>
      </c>
      <c r="AB89" s="114">
        <f t="shared" si="12"/>
        <v>0</v>
      </c>
      <c r="AC89" s="114">
        <f t="shared" si="12"/>
        <v>8</v>
      </c>
      <c r="AD89" s="114">
        <f t="shared" si="12"/>
        <v>0</v>
      </c>
      <c r="AE89" s="114">
        <f t="shared" si="12"/>
        <v>0</v>
      </c>
      <c r="AF89" s="114">
        <f t="shared" si="12"/>
        <v>0</v>
      </c>
    </row>
    <row r="90" spans="1:23" ht="14.25">
      <c r="A90" s="117" t="s">
        <v>241</v>
      </c>
      <c r="B90" s="115">
        <f t="shared" si="9"/>
        <v>10</v>
      </c>
      <c r="I90" s="95"/>
      <c r="J90" s="127">
        <v>5</v>
      </c>
      <c r="K90" s="164" t="s">
        <v>622</v>
      </c>
      <c r="R90" s="127">
        <v>5</v>
      </c>
      <c r="S90" s="164" t="s">
        <v>622</v>
      </c>
      <c r="T90" s="164" t="s">
        <v>622</v>
      </c>
      <c r="U90" s="164" t="s">
        <v>622</v>
      </c>
      <c r="V90" s="164" t="s">
        <v>622</v>
      </c>
      <c r="W90" s="164" t="s">
        <v>622</v>
      </c>
    </row>
    <row r="91" spans="1:30" s="95" customFormat="1" ht="14.25">
      <c r="A91" s="117" t="s">
        <v>536</v>
      </c>
      <c r="B91" s="115">
        <f t="shared" si="9"/>
        <v>9</v>
      </c>
      <c r="J91" s="128"/>
      <c r="K91" s="128"/>
      <c r="R91" s="128"/>
      <c r="S91" s="126">
        <v>1</v>
      </c>
      <c r="T91" s="128"/>
      <c r="U91" s="128"/>
      <c r="V91" s="128"/>
      <c r="W91" s="126">
        <v>1</v>
      </c>
      <c r="X91" s="126">
        <v>1</v>
      </c>
      <c r="Y91" s="164" t="s">
        <v>622</v>
      </c>
      <c r="Z91" s="126">
        <v>1</v>
      </c>
      <c r="AC91" s="127">
        <v>5</v>
      </c>
      <c r="AD91" s="164" t="s">
        <v>622</v>
      </c>
    </row>
    <row r="92" spans="1:25" s="95" customFormat="1" ht="14.25">
      <c r="A92" s="117" t="s">
        <v>534</v>
      </c>
      <c r="B92" s="115">
        <f t="shared" si="9"/>
        <v>1</v>
      </c>
      <c r="J92" s="128"/>
      <c r="K92" s="128"/>
      <c r="R92" s="128"/>
      <c r="S92" s="128"/>
      <c r="T92" s="128"/>
      <c r="U92" s="128"/>
      <c r="V92" s="128"/>
      <c r="W92" s="128"/>
      <c r="X92" s="126">
        <v>1</v>
      </c>
      <c r="Y92" s="155"/>
    </row>
    <row r="93" spans="1:29" s="95" customFormat="1" ht="14.25">
      <c r="A93" s="117" t="s">
        <v>543</v>
      </c>
      <c r="B93" s="115">
        <f t="shared" si="9"/>
        <v>1</v>
      </c>
      <c r="J93" s="128"/>
      <c r="K93" s="128"/>
      <c r="R93" s="128"/>
      <c r="S93" s="128"/>
      <c r="T93" s="128"/>
      <c r="U93" s="128"/>
      <c r="V93" s="128"/>
      <c r="W93" s="128"/>
      <c r="X93" s="128"/>
      <c r="Y93" s="155"/>
      <c r="AC93" s="126">
        <v>1</v>
      </c>
    </row>
    <row r="94" spans="1:29" s="95" customFormat="1" ht="14.25">
      <c r="A94" s="117" t="s">
        <v>702</v>
      </c>
      <c r="B94" s="115">
        <f t="shared" si="9"/>
        <v>1</v>
      </c>
      <c r="J94" s="128"/>
      <c r="K94" s="128"/>
      <c r="R94" s="128"/>
      <c r="S94" s="128"/>
      <c r="T94" s="128"/>
      <c r="U94" s="128"/>
      <c r="V94" s="128"/>
      <c r="W94" s="128"/>
      <c r="X94" s="128"/>
      <c r="Y94" s="155"/>
      <c r="AC94" s="126">
        <v>1</v>
      </c>
    </row>
    <row r="95" spans="1:26" s="95" customFormat="1" ht="14.25">
      <c r="A95" s="117" t="s">
        <v>650</v>
      </c>
      <c r="B95" s="115">
        <f t="shared" si="9"/>
        <v>1</v>
      </c>
      <c r="J95" s="128"/>
      <c r="K95" s="128"/>
      <c r="R95" s="128"/>
      <c r="S95" s="128"/>
      <c r="T95" s="128"/>
      <c r="U95" s="128"/>
      <c r="V95" s="128"/>
      <c r="W95" s="128"/>
      <c r="X95" s="167"/>
      <c r="Y95" s="155"/>
      <c r="Z95" s="126">
        <v>1</v>
      </c>
    </row>
    <row r="96" spans="1:30" ht="14.25">
      <c r="A96" s="117" t="s">
        <v>516</v>
      </c>
      <c r="B96" s="115">
        <f t="shared" si="9"/>
        <v>2</v>
      </c>
      <c r="I96" s="95"/>
      <c r="Q96" s="126">
        <v>1</v>
      </c>
      <c r="AC96" s="126">
        <v>1</v>
      </c>
      <c r="AD96" s="155"/>
    </row>
    <row r="97" spans="1:32" ht="14.25">
      <c r="A97" s="118" t="s">
        <v>14</v>
      </c>
      <c r="B97" s="116">
        <f t="shared" si="9"/>
        <v>21</v>
      </c>
      <c r="C97" s="114">
        <f aca="true" t="shared" si="13" ref="C97:AF97">SUM(C98:C104)</f>
        <v>2</v>
      </c>
      <c r="D97" s="114">
        <f t="shared" si="13"/>
        <v>1</v>
      </c>
      <c r="E97" s="114">
        <f t="shared" si="13"/>
        <v>0</v>
      </c>
      <c r="F97" s="114">
        <f t="shared" si="13"/>
        <v>5</v>
      </c>
      <c r="G97" s="114">
        <f t="shared" si="13"/>
        <v>1</v>
      </c>
      <c r="H97" s="114">
        <f t="shared" si="13"/>
        <v>1</v>
      </c>
      <c r="I97" s="125">
        <f t="shared" si="13"/>
        <v>0</v>
      </c>
      <c r="J97" s="114">
        <f t="shared" si="13"/>
        <v>1</v>
      </c>
      <c r="K97" s="114">
        <f t="shared" si="13"/>
        <v>1</v>
      </c>
      <c r="L97" s="114">
        <f t="shared" si="13"/>
        <v>0</v>
      </c>
      <c r="M97" s="114">
        <f t="shared" si="13"/>
        <v>0</v>
      </c>
      <c r="N97" s="114">
        <f t="shared" si="13"/>
        <v>0</v>
      </c>
      <c r="O97" s="114">
        <f t="shared" si="13"/>
        <v>0</v>
      </c>
      <c r="P97" s="114">
        <f t="shared" si="13"/>
        <v>1</v>
      </c>
      <c r="Q97" s="114">
        <f t="shared" si="13"/>
        <v>0</v>
      </c>
      <c r="R97" s="114">
        <f t="shared" si="13"/>
        <v>0</v>
      </c>
      <c r="S97" s="114">
        <f t="shared" si="13"/>
        <v>0</v>
      </c>
      <c r="T97" s="114">
        <f t="shared" si="13"/>
        <v>0</v>
      </c>
      <c r="U97" s="114">
        <f t="shared" si="13"/>
        <v>0</v>
      </c>
      <c r="V97" s="114">
        <f t="shared" si="13"/>
        <v>0</v>
      </c>
      <c r="W97" s="114">
        <f t="shared" si="13"/>
        <v>0</v>
      </c>
      <c r="X97" s="114">
        <f t="shared" si="13"/>
        <v>1</v>
      </c>
      <c r="Y97" s="114">
        <f t="shared" si="13"/>
        <v>5</v>
      </c>
      <c r="Z97" s="114">
        <f t="shared" si="13"/>
        <v>0</v>
      </c>
      <c r="AA97" s="114">
        <f t="shared" si="13"/>
        <v>0</v>
      </c>
      <c r="AB97" s="114">
        <f t="shared" si="13"/>
        <v>0</v>
      </c>
      <c r="AC97" s="114">
        <f t="shared" si="13"/>
        <v>2</v>
      </c>
      <c r="AD97" s="114">
        <f t="shared" si="13"/>
        <v>0</v>
      </c>
      <c r="AE97" s="114">
        <f t="shared" si="13"/>
        <v>0</v>
      </c>
      <c r="AF97" s="114">
        <f t="shared" si="13"/>
        <v>0</v>
      </c>
    </row>
    <row r="98" spans="1:9" ht="14.25">
      <c r="A98" s="117" t="s">
        <v>138</v>
      </c>
      <c r="B98" s="115">
        <f t="shared" si="9"/>
        <v>1</v>
      </c>
      <c r="C98" s="126">
        <v>1</v>
      </c>
      <c r="I98" s="95"/>
    </row>
    <row r="99" spans="1:10" ht="14.25">
      <c r="A99" s="117" t="s">
        <v>120</v>
      </c>
      <c r="B99" s="115">
        <f t="shared" si="9"/>
        <v>7</v>
      </c>
      <c r="C99" s="126">
        <v>1</v>
      </c>
      <c r="E99" s="128"/>
      <c r="F99" s="127">
        <v>5</v>
      </c>
      <c r="G99" s="164" t="s">
        <v>622</v>
      </c>
      <c r="I99" s="95"/>
      <c r="J99" s="126">
        <v>1</v>
      </c>
    </row>
    <row r="100" spans="1:30" ht="14.25">
      <c r="A100" s="117" t="s">
        <v>137</v>
      </c>
      <c r="B100" s="115">
        <f t="shared" si="9"/>
        <v>3</v>
      </c>
      <c r="C100" s="128"/>
      <c r="D100" s="95"/>
      <c r="E100" s="128"/>
      <c r="F100" s="128"/>
      <c r="G100" s="126">
        <v>1</v>
      </c>
      <c r="I100" s="95"/>
      <c r="K100" s="126">
        <v>1</v>
      </c>
      <c r="AC100" s="126">
        <v>1</v>
      </c>
      <c r="AD100" s="164" t="s">
        <v>622</v>
      </c>
    </row>
    <row r="101" spans="1:16" ht="14.25">
      <c r="A101" s="117" t="s">
        <v>189</v>
      </c>
      <c r="B101" s="115">
        <f t="shared" si="9"/>
        <v>2</v>
      </c>
      <c r="C101" s="128"/>
      <c r="D101" s="95"/>
      <c r="E101" s="128"/>
      <c r="F101" s="128"/>
      <c r="G101" s="128"/>
      <c r="H101" s="126">
        <v>1</v>
      </c>
      <c r="I101" s="95"/>
      <c r="P101" s="126">
        <v>1</v>
      </c>
    </row>
    <row r="102" spans="1:26" ht="14.25">
      <c r="A102" s="117" t="s">
        <v>121</v>
      </c>
      <c r="B102" s="115">
        <f t="shared" si="9"/>
        <v>5</v>
      </c>
      <c r="C102" s="128"/>
      <c r="D102" s="95"/>
      <c r="E102" s="128"/>
      <c r="F102" s="128"/>
      <c r="G102" s="128"/>
      <c r="H102" s="128"/>
      <c r="I102" s="95"/>
      <c r="P102" s="128"/>
      <c r="Y102" s="127">
        <v>5</v>
      </c>
      <c r="Z102" s="164" t="s">
        <v>622</v>
      </c>
    </row>
    <row r="103" spans="1:29" s="95" customFormat="1" ht="14.25">
      <c r="A103" s="117" t="s">
        <v>144</v>
      </c>
      <c r="B103" s="115">
        <f t="shared" si="9"/>
        <v>1</v>
      </c>
      <c r="C103" s="128"/>
      <c r="E103" s="128"/>
      <c r="F103" s="128"/>
      <c r="G103" s="128"/>
      <c r="H103" s="128"/>
      <c r="P103" s="128"/>
      <c r="Y103" s="128"/>
      <c r="Z103" s="155"/>
      <c r="AC103" s="126">
        <v>1</v>
      </c>
    </row>
    <row r="104" spans="1:24" ht="14.25">
      <c r="A104" s="117" t="s">
        <v>141</v>
      </c>
      <c r="B104" s="115">
        <f t="shared" si="9"/>
        <v>2</v>
      </c>
      <c r="C104" s="128"/>
      <c r="D104" s="126">
        <v>1</v>
      </c>
      <c r="I104" s="95"/>
      <c r="X104" s="126">
        <v>1</v>
      </c>
    </row>
    <row r="105" spans="1:32" ht="14.25">
      <c r="A105" s="118" t="s">
        <v>11</v>
      </c>
      <c r="B105" s="116">
        <f t="shared" si="9"/>
        <v>14</v>
      </c>
      <c r="C105" s="114">
        <f aca="true" t="shared" si="14" ref="C105:AF105">SUM(C106:C111)</f>
        <v>0</v>
      </c>
      <c r="D105" s="114">
        <f t="shared" si="14"/>
        <v>0</v>
      </c>
      <c r="E105" s="114">
        <f t="shared" si="14"/>
        <v>0</v>
      </c>
      <c r="F105" s="114">
        <f t="shared" si="14"/>
        <v>0</v>
      </c>
      <c r="G105" s="114">
        <f t="shared" si="14"/>
        <v>0</v>
      </c>
      <c r="H105" s="114">
        <f t="shared" si="14"/>
        <v>0</v>
      </c>
      <c r="I105" s="125">
        <f t="shared" si="14"/>
        <v>0</v>
      </c>
      <c r="J105" s="114">
        <f t="shared" si="14"/>
        <v>0</v>
      </c>
      <c r="K105" s="114">
        <f t="shared" si="14"/>
        <v>0</v>
      </c>
      <c r="L105" s="114">
        <f t="shared" si="14"/>
        <v>0</v>
      </c>
      <c r="M105" s="114">
        <f t="shared" si="14"/>
        <v>0</v>
      </c>
      <c r="N105" s="114">
        <f t="shared" si="14"/>
        <v>6</v>
      </c>
      <c r="O105" s="114">
        <f t="shared" si="14"/>
        <v>1</v>
      </c>
      <c r="P105" s="114">
        <f t="shared" si="14"/>
        <v>0</v>
      </c>
      <c r="Q105" s="114">
        <f t="shared" si="14"/>
        <v>0</v>
      </c>
      <c r="R105" s="114">
        <f t="shared" si="14"/>
        <v>0</v>
      </c>
      <c r="S105" s="114">
        <f t="shared" si="14"/>
        <v>1</v>
      </c>
      <c r="T105" s="114">
        <f t="shared" si="14"/>
        <v>0</v>
      </c>
      <c r="U105" s="114">
        <f t="shared" si="14"/>
        <v>0</v>
      </c>
      <c r="V105" s="114">
        <f t="shared" si="14"/>
        <v>0</v>
      </c>
      <c r="W105" s="114">
        <f t="shared" si="14"/>
        <v>0</v>
      </c>
      <c r="X105" s="114">
        <f t="shared" si="14"/>
        <v>0</v>
      </c>
      <c r="Y105" s="114">
        <f t="shared" si="14"/>
        <v>0</v>
      </c>
      <c r="Z105" s="114">
        <f t="shared" si="14"/>
        <v>0</v>
      </c>
      <c r="AA105" s="114">
        <f t="shared" si="14"/>
        <v>0</v>
      </c>
      <c r="AB105" s="114">
        <f t="shared" si="14"/>
        <v>0</v>
      </c>
      <c r="AC105" s="114">
        <f t="shared" si="14"/>
        <v>5</v>
      </c>
      <c r="AD105" s="114">
        <f t="shared" si="14"/>
        <v>0</v>
      </c>
      <c r="AE105" s="114">
        <f t="shared" si="14"/>
        <v>1</v>
      </c>
      <c r="AF105" s="114">
        <f t="shared" si="14"/>
        <v>0</v>
      </c>
    </row>
    <row r="106" spans="1:14" ht="14.25">
      <c r="A106" s="117" t="s">
        <v>123</v>
      </c>
      <c r="B106" s="115">
        <f t="shared" si="9"/>
        <v>1</v>
      </c>
      <c r="I106" s="95"/>
      <c r="N106" s="126">
        <v>1</v>
      </c>
    </row>
    <row r="107" spans="1:31" s="95" customFormat="1" ht="14.25">
      <c r="A107" s="117" t="s">
        <v>729</v>
      </c>
      <c r="B107" s="115">
        <f t="shared" si="9"/>
        <v>1</v>
      </c>
      <c r="N107" s="77"/>
      <c r="AE107" s="126">
        <v>1</v>
      </c>
    </row>
    <row r="108" spans="1:15" ht="14.25">
      <c r="A108" s="117" t="s">
        <v>482</v>
      </c>
      <c r="B108" s="115">
        <f t="shared" si="9"/>
        <v>5</v>
      </c>
      <c r="I108" s="95"/>
      <c r="N108" s="127">
        <v>5</v>
      </c>
      <c r="O108" s="164" t="s">
        <v>622</v>
      </c>
    </row>
    <row r="109" spans="1:19" s="95" customFormat="1" ht="14.25">
      <c r="A109" s="117" t="s">
        <v>537</v>
      </c>
      <c r="B109" s="115">
        <f t="shared" si="9"/>
        <v>1</v>
      </c>
      <c r="N109" s="128"/>
      <c r="O109" s="128"/>
      <c r="S109" s="126">
        <v>1</v>
      </c>
    </row>
    <row r="110" spans="1:32" s="95" customFormat="1" ht="14.25">
      <c r="A110" s="117" t="s">
        <v>124</v>
      </c>
      <c r="B110" s="115">
        <f t="shared" si="9"/>
        <v>5</v>
      </c>
      <c r="N110" s="128"/>
      <c r="O110" s="128"/>
      <c r="S110" s="128"/>
      <c r="AC110" s="127">
        <v>5</v>
      </c>
      <c r="AD110" s="164" t="s">
        <v>622</v>
      </c>
      <c r="AE110" s="164" t="s">
        <v>622</v>
      </c>
      <c r="AF110" s="164" t="s">
        <v>622</v>
      </c>
    </row>
    <row r="111" spans="1:15" ht="14.25">
      <c r="A111" s="117" t="s">
        <v>496</v>
      </c>
      <c r="B111" s="115">
        <f t="shared" si="9"/>
        <v>1</v>
      </c>
      <c r="I111" s="95"/>
      <c r="O111" s="126">
        <v>1</v>
      </c>
    </row>
    <row r="112" spans="1:32" ht="14.25">
      <c r="A112" s="118" t="s">
        <v>19</v>
      </c>
      <c r="B112" s="116">
        <f t="shared" si="9"/>
        <v>7</v>
      </c>
      <c r="C112" s="114">
        <f aca="true" t="shared" si="15" ref="C112:AF112">SUM(C113:C119)</f>
        <v>0</v>
      </c>
      <c r="D112" s="114">
        <f t="shared" si="15"/>
        <v>0</v>
      </c>
      <c r="E112" s="114">
        <f t="shared" si="15"/>
        <v>0</v>
      </c>
      <c r="F112" s="114">
        <f t="shared" si="15"/>
        <v>0</v>
      </c>
      <c r="G112" s="114">
        <f t="shared" si="15"/>
        <v>0</v>
      </c>
      <c r="H112" s="114">
        <f t="shared" si="15"/>
        <v>1</v>
      </c>
      <c r="I112" s="125">
        <f t="shared" si="15"/>
        <v>0</v>
      </c>
      <c r="J112" s="114">
        <f t="shared" si="15"/>
        <v>0</v>
      </c>
      <c r="K112" s="114">
        <f t="shared" si="15"/>
        <v>1</v>
      </c>
      <c r="L112" s="114">
        <f t="shared" si="15"/>
        <v>1</v>
      </c>
      <c r="M112" s="114">
        <f t="shared" si="15"/>
        <v>0</v>
      </c>
      <c r="N112" s="114">
        <f t="shared" si="15"/>
        <v>0</v>
      </c>
      <c r="O112" s="114">
        <f t="shared" si="15"/>
        <v>0</v>
      </c>
      <c r="P112" s="114">
        <f t="shared" si="15"/>
        <v>0</v>
      </c>
      <c r="Q112" s="114">
        <f t="shared" si="15"/>
        <v>0</v>
      </c>
      <c r="R112" s="114">
        <f t="shared" si="15"/>
        <v>0</v>
      </c>
      <c r="S112" s="114">
        <f t="shared" si="15"/>
        <v>1</v>
      </c>
      <c r="T112" s="114">
        <f t="shared" si="15"/>
        <v>0</v>
      </c>
      <c r="U112" s="114">
        <f t="shared" si="15"/>
        <v>0</v>
      </c>
      <c r="V112" s="114">
        <f t="shared" si="15"/>
        <v>0</v>
      </c>
      <c r="W112" s="114">
        <f t="shared" si="15"/>
        <v>0</v>
      </c>
      <c r="X112" s="114">
        <f t="shared" si="15"/>
        <v>0</v>
      </c>
      <c r="Y112" s="114">
        <f t="shared" si="15"/>
        <v>0</v>
      </c>
      <c r="Z112" s="114">
        <f t="shared" si="15"/>
        <v>1</v>
      </c>
      <c r="AA112" s="114">
        <f t="shared" si="15"/>
        <v>1</v>
      </c>
      <c r="AB112" s="114">
        <f t="shared" si="15"/>
        <v>1</v>
      </c>
      <c r="AC112" s="114">
        <f t="shared" si="15"/>
        <v>0</v>
      </c>
      <c r="AD112" s="114">
        <f t="shared" si="15"/>
        <v>0</v>
      </c>
      <c r="AE112" s="114">
        <f t="shared" si="15"/>
        <v>0</v>
      </c>
      <c r="AF112" s="114">
        <f t="shared" si="15"/>
        <v>0</v>
      </c>
    </row>
    <row r="113" spans="1:9" ht="14.25">
      <c r="A113" s="117" t="s">
        <v>129</v>
      </c>
      <c r="B113" s="115">
        <f t="shared" si="9"/>
        <v>1</v>
      </c>
      <c r="H113" s="126">
        <v>1</v>
      </c>
      <c r="I113" s="95"/>
    </row>
    <row r="114" spans="1:11" ht="14.25">
      <c r="A114" s="117" t="s">
        <v>186</v>
      </c>
      <c r="B114" s="115">
        <f t="shared" si="9"/>
        <v>1</v>
      </c>
      <c r="I114" s="95"/>
      <c r="K114" s="126">
        <v>1</v>
      </c>
    </row>
    <row r="115" spans="1:27" ht="14.25">
      <c r="A115" s="117" t="s">
        <v>132</v>
      </c>
      <c r="B115" s="115">
        <f t="shared" si="9"/>
        <v>2</v>
      </c>
      <c r="I115" s="95"/>
      <c r="L115" s="126">
        <v>1</v>
      </c>
      <c r="AA115" s="126">
        <v>1</v>
      </c>
    </row>
    <row r="116" spans="1:19" ht="14.25">
      <c r="A116" s="117" t="s">
        <v>538</v>
      </c>
      <c r="B116" s="115">
        <f t="shared" si="9"/>
        <v>1</v>
      </c>
      <c r="I116" s="95"/>
      <c r="S116" s="126">
        <v>1</v>
      </c>
    </row>
    <row r="117" spans="1:28" ht="14.25">
      <c r="A117" s="117" t="s">
        <v>651</v>
      </c>
      <c r="B117" s="115">
        <f t="shared" si="9"/>
        <v>2</v>
      </c>
      <c r="I117" s="95"/>
      <c r="Z117" s="126">
        <v>1</v>
      </c>
      <c r="AB117" s="126">
        <v>1</v>
      </c>
    </row>
    <row r="118" spans="1:9" ht="14.25">
      <c r="A118" s="117"/>
      <c r="B118" s="115">
        <f t="shared" si="9"/>
        <v>0</v>
      </c>
      <c r="I118" s="95"/>
    </row>
    <row r="119" spans="1:9" ht="14.25">
      <c r="A119" s="117"/>
      <c r="B119" s="115">
        <f t="shared" si="9"/>
        <v>0</v>
      </c>
      <c r="I119" s="95"/>
    </row>
    <row r="120" spans="1:32" ht="14.25">
      <c r="A120" s="118" t="s">
        <v>12</v>
      </c>
      <c r="B120" s="116">
        <f t="shared" si="9"/>
        <v>30</v>
      </c>
      <c r="C120" s="114">
        <f aca="true" t="shared" si="16" ref="C120:AF120">SUM(C121:C130)</f>
        <v>0</v>
      </c>
      <c r="D120" s="114">
        <f t="shared" si="16"/>
        <v>1</v>
      </c>
      <c r="E120" s="114">
        <f t="shared" si="16"/>
        <v>0</v>
      </c>
      <c r="F120" s="114">
        <f t="shared" si="16"/>
        <v>1</v>
      </c>
      <c r="G120" s="114">
        <f t="shared" si="16"/>
        <v>0</v>
      </c>
      <c r="H120" s="114">
        <f t="shared" si="16"/>
        <v>0</v>
      </c>
      <c r="I120" s="125">
        <f t="shared" si="16"/>
        <v>0</v>
      </c>
      <c r="J120" s="114">
        <f t="shared" si="16"/>
        <v>0</v>
      </c>
      <c r="K120" s="114">
        <f t="shared" si="16"/>
        <v>1</v>
      </c>
      <c r="L120" s="114">
        <f t="shared" si="16"/>
        <v>1</v>
      </c>
      <c r="M120" s="114">
        <f t="shared" si="16"/>
        <v>2</v>
      </c>
      <c r="N120" s="114">
        <f t="shared" si="16"/>
        <v>1</v>
      </c>
      <c r="O120" s="114">
        <f t="shared" si="16"/>
        <v>1</v>
      </c>
      <c r="P120" s="114">
        <f t="shared" si="16"/>
        <v>2</v>
      </c>
      <c r="Q120" s="114">
        <f t="shared" si="16"/>
        <v>0</v>
      </c>
      <c r="R120" s="114">
        <f t="shared" si="16"/>
        <v>2</v>
      </c>
      <c r="S120" s="114">
        <f t="shared" si="16"/>
        <v>2</v>
      </c>
      <c r="T120" s="114">
        <f t="shared" si="16"/>
        <v>0</v>
      </c>
      <c r="U120" s="114">
        <f t="shared" si="16"/>
        <v>1</v>
      </c>
      <c r="V120" s="114">
        <f t="shared" si="16"/>
        <v>0</v>
      </c>
      <c r="W120" s="114">
        <f t="shared" si="16"/>
        <v>0</v>
      </c>
      <c r="X120" s="114">
        <f t="shared" si="16"/>
        <v>0</v>
      </c>
      <c r="Y120" s="114">
        <f t="shared" si="16"/>
        <v>4</v>
      </c>
      <c r="Z120" s="114">
        <f t="shared" si="16"/>
        <v>0</v>
      </c>
      <c r="AA120" s="114">
        <f t="shared" si="16"/>
        <v>0</v>
      </c>
      <c r="AB120" s="114">
        <f t="shared" si="16"/>
        <v>1</v>
      </c>
      <c r="AC120" s="114">
        <f t="shared" si="16"/>
        <v>0</v>
      </c>
      <c r="AD120" s="114">
        <f t="shared" si="16"/>
        <v>0</v>
      </c>
      <c r="AE120" s="114">
        <f t="shared" si="16"/>
        <v>10</v>
      </c>
      <c r="AF120" s="114">
        <f t="shared" si="16"/>
        <v>0</v>
      </c>
    </row>
    <row r="121" spans="1:25" ht="14.25">
      <c r="A121" s="117" t="s">
        <v>147</v>
      </c>
      <c r="B121" s="115">
        <f t="shared" si="9"/>
        <v>2</v>
      </c>
      <c r="F121" s="126">
        <v>1</v>
      </c>
      <c r="I121" s="95"/>
      <c r="Y121" s="126">
        <v>1</v>
      </c>
    </row>
    <row r="122" spans="1:19" s="95" customFormat="1" ht="14.25">
      <c r="A122" s="117" t="s">
        <v>172</v>
      </c>
      <c r="B122" s="115">
        <f t="shared" si="9"/>
        <v>1</v>
      </c>
      <c r="F122" s="128"/>
      <c r="S122" s="126">
        <v>1</v>
      </c>
    </row>
    <row r="123" spans="1:15" ht="14.25">
      <c r="A123" s="117" t="s">
        <v>186</v>
      </c>
      <c r="B123" s="115">
        <f t="shared" si="9"/>
        <v>1</v>
      </c>
      <c r="F123" s="128"/>
      <c r="I123" s="95"/>
      <c r="O123" s="126">
        <v>1</v>
      </c>
    </row>
    <row r="124" spans="1:18" ht="14.25">
      <c r="A124" s="117" t="s">
        <v>52</v>
      </c>
      <c r="B124" s="115">
        <f t="shared" si="9"/>
        <v>2</v>
      </c>
      <c r="F124" s="128"/>
      <c r="I124" s="95"/>
      <c r="K124" s="126">
        <v>1</v>
      </c>
      <c r="R124" s="126">
        <v>1</v>
      </c>
    </row>
    <row r="125" spans="1:13" ht="14.25">
      <c r="A125" s="117" t="s">
        <v>471</v>
      </c>
      <c r="B125" s="115">
        <f t="shared" si="9"/>
        <v>1</v>
      </c>
      <c r="F125" s="128"/>
      <c r="I125" s="95"/>
      <c r="K125" s="128"/>
      <c r="M125" s="126">
        <v>1</v>
      </c>
    </row>
    <row r="126" spans="1:25" ht="14.25">
      <c r="A126" s="117" t="s">
        <v>644</v>
      </c>
      <c r="B126" s="115">
        <f t="shared" si="9"/>
        <v>1</v>
      </c>
      <c r="F126" s="128"/>
      <c r="I126" s="95"/>
      <c r="K126" s="128"/>
      <c r="M126" s="167"/>
      <c r="Y126" s="126">
        <v>1</v>
      </c>
    </row>
    <row r="127" spans="1:25" ht="14.25">
      <c r="A127" s="117" t="s">
        <v>645</v>
      </c>
      <c r="B127" s="115">
        <f t="shared" si="9"/>
        <v>1</v>
      </c>
      <c r="F127" s="128"/>
      <c r="I127" s="95"/>
      <c r="K127" s="128"/>
      <c r="M127" s="167"/>
      <c r="Y127" s="126">
        <v>1</v>
      </c>
    </row>
    <row r="128" spans="1:32" ht="14.25">
      <c r="A128" s="117" t="s">
        <v>239</v>
      </c>
      <c r="B128" s="115">
        <f t="shared" si="9"/>
        <v>6</v>
      </c>
      <c r="F128" s="128"/>
      <c r="I128" s="95"/>
      <c r="K128" s="128"/>
      <c r="M128" s="128"/>
      <c r="P128" s="126">
        <v>1</v>
      </c>
      <c r="AE128" s="127">
        <v>5</v>
      </c>
      <c r="AF128" s="164" t="s">
        <v>622</v>
      </c>
    </row>
    <row r="129" spans="1:18" s="95" customFormat="1" ht="14.25">
      <c r="A129" s="117" t="s">
        <v>154</v>
      </c>
      <c r="B129" s="115">
        <f t="shared" si="9"/>
        <v>2</v>
      </c>
      <c r="F129" s="128"/>
      <c r="K129" s="128"/>
      <c r="M129" s="128"/>
      <c r="N129" s="126">
        <v>1</v>
      </c>
      <c r="R129" s="126">
        <v>1</v>
      </c>
    </row>
    <row r="130" spans="1:32" ht="14.25">
      <c r="A130" s="117" t="s">
        <v>185</v>
      </c>
      <c r="B130" s="115">
        <f aca="true" t="shared" si="17" ref="B130:B142">SUM(C130:AF130)</f>
        <v>13</v>
      </c>
      <c r="D130" s="126">
        <v>1</v>
      </c>
      <c r="I130" s="95"/>
      <c r="L130" s="126">
        <v>1</v>
      </c>
      <c r="M130" s="126">
        <v>1</v>
      </c>
      <c r="N130" s="164" t="s">
        <v>622</v>
      </c>
      <c r="P130" s="126">
        <v>1</v>
      </c>
      <c r="S130" s="126">
        <v>1</v>
      </c>
      <c r="U130" s="126">
        <v>1</v>
      </c>
      <c r="V130" s="164" t="s">
        <v>622</v>
      </c>
      <c r="Y130" s="126">
        <v>1</v>
      </c>
      <c r="AB130" s="126">
        <v>1</v>
      </c>
      <c r="AE130" s="127">
        <v>5</v>
      </c>
      <c r="AF130" s="164" t="s">
        <v>622</v>
      </c>
    </row>
    <row r="131" spans="1:32" ht="14.25">
      <c r="A131" s="118" t="s">
        <v>82</v>
      </c>
      <c r="B131" s="116">
        <f t="shared" si="17"/>
        <v>3</v>
      </c>
      <c r="C131" s="114">
        <f aca="true" t="shared" si="18" ref="C131:AF131">SUM(C132:C133)</f>
        <v>0</v>
      </c>
      <c r="D131" s="114">
        <f t="shared" si="18"/>
        <v>0</v>
      </c>
      <c r="E131" s="114">
        <f t="shared" si="18"/>
        <v>0</v>
      </c>
      <c r="F131" s="114">
        <f t="shared" si="18"/>
        <v>0</v>
      </c>
      <c r="G131" s="114">
        <f t="shared" si="18"/>
        <v>0</v>
      </c>
      <c r="H131" s="114">
        <f t="shared" si="18"/>
        <v>1</v>
      </c>
      <c r="I131" s="125">
        <f t="shared" si="18"/>
        <v>0</v>
      </c>
      <c r="J131" s="114">
        <f t="shared" si="18"/>
        <v>0</v>
      </c>
      <c r="K131" s="114">
        <f t="shared" si="18"/>
        <v>0</v>
      </c>
      <c r="L131" s="114">
        <f t="shared" si="18"/>
        <v>0</v>
      </c>
      <c r="M131" s="114">
        <f t="shared" si="18"/>
        <v>1</v>
      </c>
      <c r="N131" s="114">
        <f t="shared" si="18"/>
        <v>0</v>
      </c>
      <c r="O131" s="114">
        <f t="shared" si="18"/>
        <v>0</v>
      </c>
      <c r="P131" s="114">
        <f t="shared" si="18"/>
        <v>0</v>
      </c>
      <c r="Q131" s="114">
        <f t="shared" si="18"/>
        <v>0</v>
      </c>
      <c r="R131" s="114">
        <f t="shared" si="18"/>
        <v>0</v>
      </c>
      <c r="S131" s="114">
        <f t="shared" si="18"/>
        <v>0</v>
      </c>
      <c r="T131" s="114">
        <f t="shared" si="18"/>
        <v>0</v>
      </c>
      <c r="U131" s="114">
        <f t="shared" si="18"/>
        <v>0</v>
      </c>
      <c r="V131" s="114">
        <f t="shared" si="18"/>
        <v>0</v>
      </c>
      <c r="W131" s="114">
        <f t="shared" si="18"/>
        <v>1</v>
      </c>
      <c r="X131" s="114">
        <f t="shared" si="18"/>
        <v>0</v>
      </c>
      <c r="Y131" s="114">
        <f t="shared" si="18"/>
        <v>0</v>
      </c>
      <c r="Z131" s="114">
        <f t="shared" si="18"/>
        <v>0</v>
      </c>
      <c r="AA131" s="114">
        <f t="shared" si="18"/>
        <v>0</v>
      </c>
      <c r="AB131" s="114">
        <f t="shared" si="18"/>
        <v>0</v>
      </c>
      <c r="AC131" s="114">
        <f t="shared" si="18"/>
        <v>0</v>
      </c>
      <c r="AD131" s="114">
        <f t="shared" si="18"/>
        <v>0</v>
      </c>
      <c r="AE131" s="114">
        <f t="shared" si="18"/>
        <v>0</v>
      </c>
      <c r="AF131" s="114">
        <f t="shared" si="18"/>
        <v>0</v>
      </c>
    </row>
    <row r="132" spans="1:23" ht="14.25">
      <c r="A132" s="121" t="s">
        <v>190</v>
      </c>
      <c r="B132" s="115">
        <f t="shared" si="17"/>
        <v>2</v>
      </c>
      <c r="H132" s="126">
        <v>1</v>
      </c>
      <c r="I132" s="95"/>
      <c r="W132" s="126">
        <v>1</v>
      </c>
    </row>
    <row r="133" spans="1:13" ht="14.25">
      <c r="A133" s="121" t="s">
        <v>113</v>
      </c>
      <c r="B133" s="115">
        <f t="shared" si="17"/>
        <v>1</v>
      </c>
      <c r="I133" s="95"/>
      <c r="M133" s="126">
        <v>1</v>
      </c>
    </row>
    <row r="134" spans="1:32" ht="14.25">
      <c r="A134" s="122" t="s">
        <v>75</v>
      </c>
      <c r="B134" s="116">
        <f t="shared" si="17"/>
        <v>28</v>
      </c>
      <c r="C134" s="114">
        <f aca="true" t="shared" si="19" ref="C134:AF134">SUM(C135:C143)</f>
        <v>5</v>
      </c>
      <c r="D134" s="114">
        <f>SUM(D135:D140)</f>
        <v>0</v>
      </c>
      <c r="E134" s="114">
        <f t="shared" si="19"/>
        <v>1</v>
      </c>
      <c r="F134" s="114">
        <f t="shared" si="19"/>
        <v>0</v>
      </c>
      <c r="G134" s="114">
        <f t="shared" si="19"/>
        <v>2</v>
      </c>
      <c r="H134" s="114">
        <f t="shared" si="19"/>
        <v>0</v>
      </c>
      <c r="I134" s="125">
        <f t="shared" si="19"/>
        <v>1</v>
      </c>
      <c r="J134" s="114">
        <f t="shared" si="19"/>
        <v>0</v>
      </c>
      <c r="K134" s="114">
        <f t="shared" si="19"/>
        <v>0</v>
      </c>
      <c r="L134" s="114">
        <f>SUM(L135:L143)</f>
        <v>0</v>
      </c>
      <c r="M134" s="114">
        <f>SUM(M135:M143)</f>
        <v>1</v>
      </c>
      <c r="N134" s="114">
        <f t="shared" si="19"/>
        <v>7</v>
      </c>
      <c r="O134" s="114">
        <f t="shared" si="19"/>
        <v>1</v>
      </c>
      <c r="P134" s="114">
        <f t="shared" si="19"/>
        <v>0</v>
      </c>
      <c r="Q134" s="114">
        <f t="shared" si="19"/>
        <v>0</v>
      </c>
      <c r="R134" s="114">
        <f t="shared" si="19"/>
        <v>2</v>
      </c>
      <c r="S134" s="114">
        <f t="shared" si="19"/>
        <v>1</v>
      </c>
      <c r="T134" s="114">
        <f t="shared" si="19"/>
        <v>0</v>
      </c>
      <c r="U134" s="114">
        <f t="shared" si="19"/>
        <v>0</v>
      </c>
      <c r="V134" s="114">
        <f t="shared" si="19"/>
        <v>0</v>
      </c>
      <c r="W134" s="114">
        <f t="shared" si="19"/>
        <v>0</v>
      </c>
      <c r="X134" s="114">
        <f t="shared" si="19"/>
        <v>0</v>
      </c>
      <c r="Y134" s="114">
        <f t="shared" si="19"/>
        <v>0</v>
      </c>
      <c r="Z134" s="114">
        <f t="shared" si="19"/>
        <v>0</v>
      </c>
      <c r="AA134" s="114">
        <f t="shared" si="19"/>
        <v>0</v>
      </c>
      <c r="AB134" s="114">
        <f t="shared" si="19"/>
        <v>0</v>
      </c>
      <c r="AC134" s="114">
        <f t="shared" si="19"/>
        <v>0</v>
      </c>
      <c r="AD134" s="114">
        <f t="shared" si="19"/>
        <v>2</v>
      </c>
      <c r="AE134" s="114">
        <f t="shared" si="19"/>
        <v>2</v>
      </c>
      <c r="AF134" s="114">
        <f t="shared" si="19"/>
        <v>3</v>
      </c>
    </row>
    <row r="135" spans="1:15" ht="14.25">
      <c r="A135" s="117" t="s">
        <v>140</v>
      </c>
      <c r="B135" s="115">
        <f t="shared" si="17"/>
        <v>7</v>
      </c>
      <c r="C135" s="127">
        <v>5</v>
      </c>
      <c r="D135" s="164" t="s">
        <v>622</v>
      </c>
      <c r="I135" s="95"/>
      <c r="N135" s="126">
        <v>1</v>
      </c>
      <c r="O135" s="126">
        <v>1</v>
      </c>
    </row>
    <row r="136" spans="1:31" ht="14.25">
      <c r="A136" s="129" t="s">
        <v>142</v>
      </c>
      <c r="B136" s="115">
        <f t="shared" si="17"/>
        <v>4</v>
      </c>
      <c r="C136" s="128"/>
      <c r="E136" s="126">
        <v>1</v>
      </c>
      <c r="I136" s="126">
        <v>1</v>
      </c>
      <c r="M136" s="126">
        <v>1</v>
      </c>
      <c r="R136" s="164" t="s">
        <v>622</v>
      </c>
      <c r="AE136" s="126">
        <v>1</v>
      </c>
    </row>
    <row r="137" spans="1:32" s="95" customFormat="1" ht="14.25">
      <c r="A137" s="129" t="s">
        <v>166</v>
      </c>
      <c r="B137" s="115">
        <f t="shared" si="17"/>
        <v>1</v>
      </c>
      <c r="C137" s="128"/>
      <c r="E137" s="128"/>
      <c r="I137" s="128"/>
      <c r="M137" s="128"/>
      <c r="R137" s="155"/>
      <c r="AE137" s="128"/>
      <c r="AF137" s="126">
        <v>1</v>
      </c>
    </row>
    <row r="138" spans="1:30" s="95" customFormat="1" ht="14.25">
      <c r="A138" s="121" t="s">
        <v>248</v>
      </c>
      <c r="B138" s="115">
        <f t="shared" si="17"/>
        <v>1</v>
      </c>
      <c r="C138" s="128"/>
      <c r="E138" s="128"/>
      <c r="I138" s="128"/>
      <c r="M138" s="128"/>
      <c r="R138" s="155"/>
      <c r="AD138" s="126">
        <v>1</v>
      </c>
    </row>
    <row r="139" spans="1:32" ht="14.25">
      <c r="A139" s="121" t="s">
        <v>175</v>
      </c>
      <c r="B139" s="115">
        <f t="shared" si="17"/>
        <v>2</v>
      </c>
      <c r="C139" s="128"/>
      <c r="E139" s="128"/>
      <c r="F139" s="128"/>
      <c r="G139" s="126">
        <v>1</v>
      </c>
      <c r="I139" s="95"/>
      <c r="AF139" s="126">
        <v>1</v>
      </c>
    </row>
    <row r="140" spans="1:9" ht="14.25">
      <c r="A140" s="117" t="s">
        <v>135</v>
      </c>
      <c r="B140" s="115">
        <f t="shared" si="17"/>
        <v>1</v>
      </c>
      <c r="C140" s="128"/>
      <c r="E140" s="128"/>
      <c r="F140" s="128"/>
      <c r="G140" s="126">
        <v>1</v>
      </c>
      <c r="I140" s="95"/>
    </row>
    <row r="141" spans="1:32" ht="14.25">
      <c r="A141" s="112" t="s">
        <v>529</v>
      </c>
      <c r="B141" s="115">
        <f t="shared" si="17"/>
        <v>4</v>
      </c>
      <c r="C141" s="128"/>
      <c r="E141" s="128"/>
      <c r="F141" s="128"/>
      <c r="G141" s="128"/>
      <c r="I141" s="95"/>
      <c r="R141" s="126">
        <v>1</v>
      </c>
      <c r="S141" s="126">
        <v>1</v>
      </c>
      <c r="AD141" s="126">
        <v>1</v>
      </c>
      <c r="AE141" s="164" t="s">
        <v>622</v>
      </c>
      <c r="AF141" s="126">
        <v>1</v>
      </c>
    </row>
    <row r="142" spans="1:32" ht="14.25">
      <c r="A142" s="112" t="s">
        <v>478</v>
      </c>
      <c r="B142" s="115">
        <f t="shared" si="17"/>
        <v>3</v>
      </c>
      <c r="C142" s="128"/>
      <c r="E142" s="128"/>
      <c r="F142" s="128"/>
      <c r="G142" s="128"/>
      <c r="I142" s="95"/>
      <c r="N142" s="126">
        <v>1</v>
      </c>
      <c r="R142" s="126">
        <v>1</v>
      </c>
      <c r="AE142" s="126">
        <v>1</v>
      </c>
      <c r="AF142" s="164" t="s">
        <v>622</v>
      </c>
    </row>
    <row r="143" spans="1:17" ht="15" thickBot="1">
      <c r="A143" s="123" t="s">
        <v>165</v>
      </c>
      <c r="B143" s="115">
        <f>SUM(C143:AE143)</f>
        <v>5</v>
      </c>
      <c r="I143" s="95"/>
      <c r="L143" s="164" t="s">
        <v>622</v>
      </c>
      <c r="M143" s="164" t="s">
        <v>622</v>
      </c>
      <c r="N143" s="127">
        <v>5</v>
      </c>
      <c r="O143" s="164" t="s">
        <v>622</v>
      </c>
      <c r="P143" s="164" t="s">
        <v>622</v>
      </c>
      <c r="Q143" s="164" t="s">
        <v>622</v>
      </c>
    </row>
  </sheetData>
  <sheetProtection password="C66D" sheet="1" objects="1" scenarios="1" autoFilter="0"/>
  <autoFilter ref="A4:AF143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O35"/>
  <sheetViews>
    <sheetView workbookViewId="0" topLeftCell="A1">
      <selection activeCell="V31" sqref="V31"/>
    </sheetView>
  </sheetViews>
  <sheetFormatPr defaultColWidth="9.00390625" defaultRowHeight="12.75"/>
  <cols>
    <col min="2" max="2" width="23.375" style="0" bestFit="1" customWidth="1"/>
    <col min="3" max="3" width="7.00390625" style="0" customWidth="1"/>
    <col min="4" max="4" width="7.25390625" style="0" customWidth="1"/>
    <col min="5" max="5" width="23.375" style="0" customWidth="1"/>
    <col min="6" max="8" width="4.00390625" style="0" bestFit="1" customWidth="1"/>
    <col min="9" max="9" width="3.25390625" style="0" customWidth="1"/>
    <col min="10" max="10" width="8.375" style="0" bestFit="1" customWidth="1"/>
    <col min="11" max="11" width="7.375" style="0" bestFit="1" customWidth="1"/>
    <col min="12" max="12" width="3.75390625" style="0" customWidth="1"/>
    <col min="13" max="13" width="5.25390625" style="0" customWidth="1"/>
    <col min="14" max="14" width="5.125" style="0" bestFit="1" customWidth="1"/>
    <col min="15" max="15" width="4.875" style="0" customWidth="1"/>
    <col min="16" max="39" width="2.75390625" style="0" customWidth="1"/>
    <col min="40" max="41" width="3.875" style="0" customWidth="1"/>
  </cols>
  <sheetData>
    <row r="2" ht="12.75">
      <c r="E2">
        <f>6000/30000</f>
        <v>0.2</v>
      </c>
    </row>
    <row r="3" ht="13.5" thickBot="1"/>
    <row r="4" spans="2:39" ht="13.5" thickBot="1">
      <c r="B4" s="14"/>
      <c r="C4" s="64" t="s">
        <v>71</v>
      </c>
      <c r="D4" s="64" t="s">
        <v>72</v>
      </c>
      <c r="E4" s="64"/>
      <c r="F4" s="59">
        <v>1</v>
      </c>
      <c r="G4" s="60">
        <v>2</v>
      </c>
      <c r="H4" s="60">
        <v>3</v>
      </c>
      <c r="I4" s="60">
        <v>4</v>
      </c>
      <c r="J4" s="60">
        <v>5</v>
      </c>
      <c r="K4" s="60">
        <v>6</v>
      </c>
      <c r="L4" s="60">
        <v>7</v>
      </c>
      <c r="M4" s="60">
        <v>8</v>
      </c>
      <c r="N4" s="60">
        <v>9</v>
      </c>
      <c r="O4" s="60">
        <v>10</v>
      </c>
      <c r="P4" s="60">
        <v>11</v>
      </c>
      <c r="Q4" s="60">
        <v>12</v>
      </c>
      <c r="R4" s="60">
        <v>13</v>
      </c>
      <c r="S4" s="60">
        <v>14</v>
      </c>
      <c r="T4" s="60">
        <v>15</v>
      </c>
      <c r="U4" s="60">
        <v>16</v>
      </c>
      <c r="V4" s="60">
        <v>17</v>
      </c>
      <c r="W4" s="60">
        <v>18</v>
      </c>
      <c r="X4" s="60">
        <v>19</v>
      </c>
      <c r="Y4" s="60">
        <v>20</v>
      </c>
      <c r="Z4" s="60">
        <v>21</v>
      </c>
      <c r="AA4" s="60">
        <v>22</v>
      </c>
      <c r="AB4" s="60">
        <v>23</v>
      </c>
      <c r="AC4" s="60">
        <v>24</v>
      </c>
      <c r="AD4" s="60">
        <v>25</v>
      </c>
      <c r="AE4" s="60">
        <v>26</v>
      </c>
      <c r="AF4" s="60">
        <v>27</v>
      </c>
      <c r="AG4" s="60">
        <v>28</v>
      </c>
      <c r="AH4" s="60">
        <v>29</v>
      </c>
      <c r="AI4" s="60">
        <v>30</v>
      </c>
      <c r="AJ4" s="60">
        <v>31</v>
      </c>
      <c r="AK4" s="60">
        <v>32</v>
      </c>
      <c r="AL4" s="60">
        <v>33</v>
      </c>
      <c r="AM4" s="61">
        <v>34</v>
      </c>
    </row>
    <row r="5" spans="1:41" ht="15" thickBot="1">
      <c r="A5">
        <v>1</v>
      </c>
      <c r="B5" s="15" t="s">
        <v>12</v>
      </c>
      <c r="C5" s="16" t="s">
        <v>73</v>
      </c>
      <c r="D5" s="85"/>
      <c r="E5" s="16" t="s">
        <v>45</v>
      </c>
      <c r="F5" s="19">
        <v>6</v>
      </c>
      <c r="G5" s="19">
        <v>6</v>
      </c>
      <c r="H5" s="19">
        <v>6</v>
      </c>
      <c r="I5" s="19">
        <v>6</v>
      </c>
      <c r="J5" s="20" t="b">
        <f>EXACT(B5,'тур 1'!B$5:B$20)</f>
        <v>0</v>
      </c>
      <c r="K5" s="20" t="e">
        <f>FIND(B5,'тур 1'!B$5:B$20,'тур 1'!A5)</f>
        <v>#VALUE!</v>
      </c>
      <c r="L5" s="20" t="e">
        <f>SEARCH(B5,'тур 1'!B$5:B$20,'тур 1'!A5)</f>
        <v>#VALUE!</v>
      </c>
      <c r="M5" s="20" t="e">
        <f ca="1">INDIRECT(B5,'тур 1'!A5)</f>
        <v>#REF!</v>
      </c>
      <c r="N5" s="20">
        <f>MATCH(B5,'тур 1'!B$5:B$20,'тур 1'!A10)</f>
        <v>4</v>
      </c>
      <c r="O5" s="20">
        <f>LOOKUP(B5,'тур 1'!B$5:B$20,'тур 1'!A5)</f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/>
      <c r="AN5" t="e">
        <f aca="true" t="shared" si="0" ref="AN5:AN22">SUM(F5:AM5)</f>
        <v>#VALUE!</v>
      </c>
      <c r="AO5" t="e">
        <f aca="true" t="shared" si="1" ref="AO5:AO22">RANK(AN5,AN$5:AN$22,1)</f>
        <v>#VALUE!</v>
      </c>
    </row>
    <row r="6" spans="1:41" ht="15" thickBot="1">
      <c r="A6">
        <v>2</v>
      </c>
      <c r="B6" s="15" t="s">
        <v>11</v>
      </c>
      <c r="C6" s="15"/>
      <c r="D6" s="15"/>
      <c r="E6" s="15" t="s">
        <v>45</v>
      </c>
      <c r="F6" s="62">
        <v>5</v>
      </c>
      <c r="G6" s="62">
        <v>5</v>
      </c>
      <c r="H6" s="62">
        <v>5</v>
      </c>
      <c r="I6" s="62">
        <v>5</v>
      </c>
      <c r="J6" s="20" t="b">
        <f>EXACT(B6,'тур 1'!B$5:B$20)</f>
        <v>0</v>
      </c>
      <c r="K6" s="20" t="e">
        <f>FIND(B6,'тур 1'!B$5:B$20,'тур 1'!A6)</f>
        <v>#VALUE!</v>
      </c>
      <c r="L6" s="20" t="e">
        <f>SEARCH(B6,'тур 1'!B$5:B$20,'тур 1'!A6)</f>
        <v>#VALUE!</v>
      </c>
      <c r="M6" s="20" t="e">
        <f ca="1">INDIRECT(B6,'тур 1'!A6)</f>
        <v>#REF!</v>
      </c>
      <c r="N6" s="20">
        <f>MATCH(B6,'тур 1'!B$5:B$20,'тур 1'!A6)</f>
        <v>12</v>
      </c>
      <c r="O6" s="20">
        <f>LOOKUP(B6,'тур 1'!B$5:B$20,'тур 1'!A6)</f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2"/>
      <c r="AN6" t="e">
        <f t="shared" si="0"/>
        <v>#VALUE!</v>
      </c>
      <c r="AO6" t="e">
        <f t="shared" si="1"/>
        <v>#VALUE!</v>
      </c>
    </row>
    <row r="7" spans="1:41" ht="15" thickBot="1">
      <c r="A7">
        <v>3</v>
      </c>
      <c r="B7" s="15" t="s">
        <v>10</v>
      </c>
      <c r="C7" s="15" t="s">
        <v>73</v>
      </c>
      <c r="D7" s="15">
        <v>1550</v>
      </c>
      <c r="E7" s="15" t="s">
        <v>64</v>
      </c>
      <c r="F7" s="62">
        <v>4</v>
      </c>
      <c r="G7" s="62">
        <v>4</v>
      </c>
      <c r="H7" s="62">
        <v>4</v>
      </c>
      <c r="I7" s="62">
        <v>4</v>
      </c>
      <c r="J7" s="20" t="b">
        <f>EXACT(B7,'тур 1'!B$5:B$20)</f>
        <v>0</v>
      </c>
      <c r="K7" s="20" t="e">
        <f>FIND(B7,'тур 1'!B$5:B$20,'тур 1'!A7)</f>
        <v>#VALUE!</v>
      </c>
      <c r="L7" s="20" t="e">
        <f>SEARCH(B7,'тур 1'!B$5:B$20,'тур 1'!A7)</f>
        <v>#VALUE!</v>
      </c>
      <c r="M7" s="20" t="e">
        <f ca="1">INDIRECT(B7,'тур 1'!A7)</f>
        <v>#REF!</v>
      </c>
      <c r="N7" s="20">
        <f>MATCH(B7,'тур 1'!B$5:B$20,'тур 1'!A7)</f>
        <v>11</v>
      </c>
      <c r="O7" s="20">
        <f>LOOKUP(B7,'тур 1'!B$5:B$20,'тур 1'!A7)</f>
        <v>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2"/>
      <c r="AN7" t="e">
        <f t="shared" si="0"/>
        <v>#VALUE!</v>
      </c>
      <c r="AO7" t="e">
        <f t="shared" si="1"/>
        <v>#VALUE!</v>
      </c>
    </row>
    <row r="8" spans="1:41" ht="15" thickBot="1">
      <c r="A8">
        <v>4</v>
      </c>
      <c r="B8" s="15" t="s">
        <v>9</v>
      </c>
      <c r="C8" s="15" t="s">
        <v>74</v>
      </c>
      <c r="D8" s="15">
        <v>2000</v>
      </c>
      <c r="E8" s="15" t="s">
        <v>46</v>
      </c>
      <c r="F8" s="62">
        <v>2</v>
      </c>
      <c r="G8" s="62">
        <v>2</v>
      </c>
      <c r="H8" s="62">
        <v>2</v>
      </c>
      <c r="I8" s="62">
        <v>2</v>
      </c>
      <c r="J8" s="20" t="b">
        <f>EXACT(B8,'тур 1'!B$5:B$20)</f>
        <v>0</v>
      </c>
      <c r="K8" s="20" t="e">
        <f>FIND(B8,'тур 1'!B$5:B$20,'тур 1'!A8)</f>
        <v>#VALUE!</v>
      </c>
      <c r="L8" s="20" t="e">
        <f>SEARCH(B8,'тур 1'!B$5:B$20,'тур 1'!A8)</f>
        <v>#VALUE!</v>
      </c>
      <c r="M8" s="20" t="e">
        <f ca="1">INDIRECT(B8,'тур 1'!A8)</f>
        <v>#REF!</v>
      </c>
      <c r="N8" s="20">
        <f>MATCH(B8,'тур 1'!B$5:B$20,'тур 1'!A8)</f>
        <v>4</v>
      </c>
      <c r="O8" s="20">
        <f>LOOKUP(B8,'тур 1'!B$5:B$20,'тур 1'!A8)</f>
        <v>1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2"/>
      <c r="AN8" t="e">
        <f t="shared" si="0"/>
        <v>#VALUE!</v>
      </c>
      <c r="AO8" t="e">
        <f t="shared" si="1"/>
        <v>#VALUE!</v>
      </c>
    </row>
    <row r="9" spans="1:41" ht="15" thickBot="1">
      <c r="A9">
        <v>5</v>
      </c>
      <c r="B9" s="15" t="s">
        <v>40</v>
      </c>
      <c r="C9" s="15" t="s">
        <v>74</v>
      </c>
      <c r="D9" s="15">
        <v>2000</v>
      </c>
      <c r="E9" s="15" t="s">
        <v>47</v>
      </c>
      <c r="F9" s="62">
        <v>10</v>
      </c>
      <c r="G9" s="62">
        <v>10</v>
      </c>
      <c r="H9" s="62">
        <v>10</v>
      </c>
      <c r="I9" s="62">
        <v>10</v>
      </c>
      <c r="J9" s="20" t="b">
        <f>EXACT(B9,'тур 1'!B$5:B$20)</f>
        <v>0</v>
      </c>
      <c r="K9" s="20" t="e">
        <f>FIND(B9,'тур 1'!B$5:B$20,'тур 1'!A9)</f>
        <v>#VALUE!</v>
      </c>
      <c r="L9" s="20" t="e">
        <f>SEARCH(B9,'тур 1'!B$5:B$20,'тур 1'!A9)</f>
        <v>#VALUE!</v>
      </c>
      <c r="M9" s="20" t="e">
        <f ca="1">INDIRECT(B9,'тур 1'!A9)</f>
        <v>#REF!</v>
      </c>
      <c r="N9" s="20">
        <f>MATCH(B9,'тур 1'!B$5:B$20,'тур 1'!A9)</f>
        <v>11</v>
      </c>
      <c r="O9" s="20">
        <f>LOOKUP(B9,'тур 1'!B$5:B$20,'тур 1'!A9)</f>
        <v>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22"/>
      <c r="AN9" t="e">
        <f t="shared" si="0"/>
        <v>#VALUE!</v>
      </c>
      <c r="AO9" t="e">
        <f t="shared" si="1"/>
        <v>#VALUE!</v>
      </c>
    </row>
    <row r="10" spans="1:41" ht="15" thickBot="1">
      <c r="A10">
        <v>6</v>
      </c>
      <c r="B10" s="16" t="s">
        <v>8</v>
      </c>
      <c r="C10" s="16"/>
      <c r="D10" s="16">
        <v>2000</v>
      </c>
      <c r="E10" s="16" t="s">
        <v>65</v>
      </c>
      <c r="F10" s="62">
        <v>1</v>
      </c>
      <c r="G10" s="62">
        <v>1</v>
      </c>
      <c r="H10" s="62">
        <v>1</v>
      </c>
      <c r="I10" s="62">
        <v>1</v>
      </c>
      <c r="J10" s="20" t="b">
        <f>EXACT(B10,'тур 1'!B$5:B$20)</f>
        <v>0</v>
      </c>
      <c r="K10" s="20" t="e">
        <f>FIND(B10,'тур 1'!B$5:B$20,'тур 1'!A10)</f>
        <v>#VALUE!</v>
      </c>
      <c r="L10" s="20" t="e">
        <f>SEARCH(B10,'тур 1'!B$5:B$20,'тур 1'!A10)</f>
        <v>#VALUE!</v>
      </c>
      <c r="M10" s="20" t="e">
        <f ca="1">INDIRECT(B10,'тур 1'!A10)</f>
        <v>#REF!</v>
      </c>
      <c r="N10" s="20">
        <f>MATCH(B10,'тур 1'!B$5:B$20,'тур 1'!A10)</f>
        <v>16</v>
      </c>
      <c r="O10" s="20">
        <f>LOOKUP(B10,'тур 1'!B$5:B$20,'тур 1'!A10)</f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2"/>
      <c r="AN10" t="e">
        <f t="shared" si="0"/>
        <v>#VALUE!</v>
      </c>
      <c r="AO10" t="e">
        <f t="shared" si="1"/>
        <v>#VALUE!</v>
      </c>
    </row>
    <row r="11" spans="1:41" ht="15" thickBot="1">
      <c r="A11">
        <v>7</v>
      </c>
      <c r="B11" s="15" t="s">
        <v>41</v>
      </c>
      <c r="C11" s="15" t="s">
        <v>74</v>
      </c>
      <c r="D11" s="15"/>
      <c r="E11" s="15" t="s">
        <v>48</v>
      </c>
      <c r="F11" s="62">
        <v>3</v>
      </c>
      <c r="G11" s="62">
        <v>3</v>
      </c>
      <c r="H11" s="62">
        <v>3</v>
      </c>
      <c r="I11" s="62">
        <v>3</v>
      </c>
      <c r="J11" s="20" t="b">
        <f>EXACT(B11,'тур 1'!B$5:B$20)</f>
        <v>0</v>
      </c>
      <c r="K11" s="20" t="e">
        <f>FIND(B11,'тур 1'!B$5:B$20,'тур 1'!A11)</f>
        <v>#VALUE!</v>
      </c>
      <c r="L11" s="20" t="e">
        <f>SEARCH(B11,'тур 1'!B$5:B$20,'тур 1'!A11)</f>
        <v>#VALUE!</v>
      </c>
      <c r="M11" s="20" t="e">
        <f ca="1">INDIRECT(B11,'тур 1'!A11)</f>
        <v>#REF!</v>
      </c>
      <c r="N11" s="20" t="e">
        <f>MATCH(B11,'тур 1'!B$5:B$20,'тур 1'!A11)</f>
        <v>#N/A</v>
      </c>
      <c r="O11" s="20" t="e">
        <f>LOOKUP(B11,'тур 1'!B$5:B$20,'тур 1'!A11)</f>
        <v>#N/A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2"/>
      <c r="AN11" t="e">
        <f t="shared" si="0"/>
        <v>#VALUE!</v>
      </c>
      <c r="AO11" t="e">
        <f t="shared" si="1"/>
        <v>#VALUE!</v>
      </c>
    </row>
    <row r="12" spans="1:41" ht="15" thickBot="1">
      <c r="A12">
        <v>8</v>
      </c>
      <c r="B12" s="15" t="s">
        <v>16</v>
      </c>
      <c r="C12" s="15"/>
      <c r="D12" s="15"/>
      <c r="E12" s="15" t="s">
        <v>47</v>
      </c>
      <c r="F12" s="62">
        <v>11</v>
      </c>
      <c r="G12" s="62">
        <v>11</v>
      </c>
      <c r="H12" s="62">
        <v>11</v>
      </c>
      <c r="I12" s="62">
        <v>11</v>
      </c>
      <c r="J12" s="20" t="b">
        <f>EXACT(B12,'тур 1'!B$5:B$20)</f>
        <v>0</v>
      </c>
      <c r="K12" s="20" t="e">
        <f>FIND(B12,'тур 1'!B$5:B$20,'тур 1'!A12)</f>
        <v>#VALUE!</v>
      </c>
      <c r="L12" s="20" t="e">
        <f>SEARCH(B12,'тур 1'!B$5:B$20,'тур 1'!A12)</f>
        <v>#VALUE!</v>
      </c>
      <c r="M12" s="20" t="e">
        <f ca="1">INDIRECT(B12,'тур 1'!A12)</f>
        <v>#REF!</v>
      </c>
      <c r="N12" s="20">
        <f>MATCH(B12,'тур 1'!B$5:B$20,'тур 1'!A12)</f>
        <v>4</v>
      </c>
      <c r="O12" s="20">
        <f>LOOKUP(B12,'тур 1'!B$5:B$20,'тур 1'!A12)</f>
        <v>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22"/>
      <c r="AN12" t="e">
        <f t="shared" si="0"/>
        <v>#VALUE!</v>
      </c>
      <c r="AO12" t="e">
        <f t="shared" si="1"/>
        <v>#VALUE!</v>
      </c>
    </row>
    <row r="13" spans="1:41" ht="15" thickBot="1">
      <c r="A13">
        <v>9</v>
      </c>
      <c r="B13" s="15" t="s">
        <v>69</v>
      </c>
      <c r="C13" s="15"/>
      <c r="D13" s="87">
        <v>2000</v>
      </c>
      <c r="E13" s="15" t="s">
        <v>48</v>
      </c>
      <c r="F13" s="62">
        <v>8</v>
      </c>
      <c r="G13" s="62">
        <v>8</v>
      </c>
      <c r="H13" s="62">
        <v>8</v>
      </c>
      <c r="I13" s="62">
        <v>8</v>
      </c>
      <c r="J13" s="20" t="b">
        <f>EXACT(B13,'тур 1'!B$5:B$20)</f>
        <v>0</v>
      </c>
      <c r="K13" s="20" t="e">
        <f>FIND(B13,'тур 1'!B$5:B$20,'тур 1'!A13)</f>
        <v>#VALUE!</v>
      </c>
      <c r="L13" s="20" t="e">
        <f>SEARCH(B13,'тур 1'!B$5:B$20,'тур 1'!A13)</f>
        <v>#VALUE!</v>
      </c>
      <c r="M13" s="20" t="e">
        <f ca="1">INDIRECT(B13,'тур 1'!A13)</f>
        <v>#REF!</v>
      </c>
      <c r="N13" s="20" t="e">
        <f>MATCH(B13,'тур 1'!B$5:B$20,'тур 1'!A13)</f>
        <v>#N/A</v>
      </c>
      <c r="O13" s="20" t="e">
        <f>LOOKUP(B13,'тур 1'!B$5:B$20,'тур 1'!A13)</f>
        <v>#N/A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2"/>
      <c r="AN13" t="e">
        <f t="shared" si="0"/>
        <v>#VALUE!</v>
      </c>
      <c r="AO13" t="e">
        <f t="shared" si="1"/>
        <v>#VALUE!</v>
      </c>
    </row>
    <row r="14" spans="1:41" ht="15" thickBot="1">
      <c r="A14">
        <v>10</v>
      </c>
      <c r="B14" s="15" t="s">
        <v>13</v>
      </c>
      <c r="C14" s="15" t="s">
        <v>73</v>
      </c>
      <c r="D14" s="86"/>
      <c r="E14" s="15" t="s">
        <v>46</v>
      </c>
      <c r="F14" s="62">
        <v>7</v>
      </c>
      <c r="G14" s="62">
        <v>7</v>
      </c>
      <c r="H14" s="62">
        <v>7</v>
      </c>
      <c r="I14" s="62">
        <v>7</v>
      </c>
      <c r="J14" s="20" t="b">
        <f>EXACT(B14,'тур 1'!B$5:B$20)</f>
        <v>0</v>
      </c>
      <c r="K14" s="20" t="e">
        <f>FIND(B14,'тур 1'!B$5:B$20,'тур 1'!A14)</f>
        <v>#VALUE!</v>
      </c>
      <c r="L14" s="20" t="e">
        <f>SEARCH(B14,'тур 1'!B$5:B$20,'тур 1'!A14)</f>
        <v>#VALUE!</v>
      </c>
      <c r="M14" s="20" t="e">
        <f ca="1">INDIRECT(B14,'тур 1'!A14)</f>
        <v>#REF!</v>
      </c>
      <c r="N14" s="20">
        <f>MATCH(B14,'тур 1'!B$5:B$20,'тур 1'!A14)</f>
        <v>5</v>
      </c>
      <c r="O14" s="20">
        <f>LOOKUP(B14,'тур 1'!B$5:B$20,'тур 1'!A14)</f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22"/>
      <c r="AN14" t="e">
        <f t="shared" si="0"/>
        <v>#VALUE!</v>
      </c>
      <c r="AO14" t="e">
        <f t="shared" si="1"/>
        <v>#VALUE!</v>
      </c>
    </row>
    <row r="15" spans="1:41" ht="15" thickBot="1">
      <c r="A15">
        <v>11</v>
      </c>
      <c r="B15" s="15" t="s">
        <v>18</v>
      </c>
      <c r="C15" s="16"/>
      <c r="D15" s="88">
        <v>800</v>
      </c>
      <c r="E15" s="16" t="s">
        <v>65</v>
      </c>
      <c r="F15" s="62">
        <v>15</v>
      </c>
      <c r="G15" s="62">
        <v>15</v>
      </c>
      <c r="H15" s="62">
        <v>15</v>
      </c>
      <c r="I15" s="62">
        <v>15</v>
      </c>
      <c r="J15" s="20" t="b">
        <f>EXACT(B15,'тур 1'!B$5:B$20)</f>
        <v>0</v>
      </c>
      <c r="K15" s="20" t="e">
        <f>FIND(B15,'тур 1'!B$5:B$20,'тур 1'!A15)</f>
        <v>#VALUE!</v>
      </c>
      <c r="L15" s="20" t="e">
        <f>SEARCH(B15,'тур 1'!B$5:B$20,'тур 1'!A15)</f>
        <v>#VALUE!</v>
      </c>
      <c r="M15" s="20" t="e">
        <f ca="1">INDIRECT(B15,'тур 1'!A15)</f>
        <v>#REF!</v>
      </c>
      <c r="N15" s="20">
        <f>MATCH(B15,'тур 1'!B$5:B$20,'тур 1'!A15)</f>
        <v>5</v>
      </c>
      <c r="O15" s="20">
        <f>LOOKUP(B15,'тур 1'!B$5:B$20,'тур 1'!A15)</f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2"/>
      <c r="AN15" t="e">
        <f t="shared" si="0"/>
        <v>#VALUE!</v>
      </c>
      <c r="AO15" t="e">
        <f t="shared" si="1"/>
        <v>#VALUE!</v>
      </c>
    </row>
    <row r="16" spans="1:41" ht="15" thickBot="1">
      <c r="A16">
        <v>12</v>
      </c>
      <c r="B16" s="15" t="s">
        <v>19</v>
      </c>
      <c r="C16" s="15"/>
      <c r="D16" s="15">
        <v>2000</v>
      </c>
      <c r="E16" s="15" t="s">
        <v>63</v>
      </c>
      <c r="F16" s="62">
        <v>14</v>
      </c>
      <c r="G16" s="62">
        <v>14</v>
      </c>
      <c r="H16" s="62">
        <v>14</v>
      </c>
      <c r="I16" s="62">
        <v>14</v>
      </c>
      <c r="J16" s="20" t="b">
        <f>EXACT(B16,'тур 1'!B$5:B$20)</f>
        <v>0</v>
      </c>
      <c r="K16" s="20" t="e">
        <f>FIND(B16,'тур 1'!B$5:B$20,'тур 1'!A16)</f>
        <v>#VALUE!</v>
      </c>
      <c r="L16" s="20" t="e">
        <f>SEARCH(B16,'тур 1'!B$5:B$20,'тур 1'!A16)</f>
        <v>#VALUE!</v>
      </c>
      <c r="M16" s="20" t="e">
        <f ca="1">INDIRECT(B16,'тур 1'!A16)</f>
        <v>#REF!</v>
      </c>
      <c r="N16" s="20" t="e">
        <f>MATCH(B16,'тур 1'!B$5:B$20,'тур 1'!A16)</f>
        <v>#N/A</v>
      </c>
      <c r="O16" s="20" t="e">
        <f>LOOKUP(B16,'тур 1'!B$5:B$20,'тур 1'!A16)</f>
        <v>#N/A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22"/>
      <c r="AN16" t="e">
        <f t="shared" si="0"/>
        <v>#VALUE!</v>
      </c>
      <c r="AO16" t="e">
        <f t="shared" si="1"/>
        <v>#VALUE!</v>
      </c>
    </row>
    <row r="17" spans="1:41" ht="15" thickBot="1">
      <c r="A17">
        <v>13</v>
      </c>
      <c r="B17" s="15" t="s">
        <v>15</v>
      </c>
      <c r="C17" s="15" t="s">
        <v>74</v>
      </c>
      <c r="D17" s="87">
        <v>900</v>
      </c>
      <c r="E17" s="15" t="s">
        <v>46</v>
      </c>
      <c r="F17" s="62">
        <v>12</v>
      </c>
      <c r="G17" s="62">
        <v>12</v>
      </c>
      <c r="H17" s="62">
        <v>12</v>
      </c>
      <c r="I17" s="62">
        <v>12</v>
      </c>
      <c r="J17" s="20" t="b">
        <f>EXACT(B17,'тур 1'!B$5:B$20)</f>
        <v>0</v>
      </c>
      <c r="K17" s="20" t="e">
        <f>FIND(B17,'тур 1'!B$5:B$20,'тур 1'!A17)</f>
        <v>#VALUE!</v>
      </c>
      <c r="L17" s="20" t="e">
        <f>SEARCH(B17,'тур 1'!B$5:B$20,'тур 1'!A17)</f>
        <v>#VALUE!</v>
      </c>
      <c r="M17" s="20" t="e">
        <f ca="1">INDIRECT(B17,'тур 1'!A17)</f>
        <v>#REF!</v>
      </c>
      <c r="N17" s="20">
        <f>MATCH(B17,'тур 1'!B$5:B$20,'тур 1'!A17)</f>
        <v>4</v>
      </c>
      <c r="O17" s="20">
        <f>LOOKUP(B17,'тур 1'!B$5:B$20,'тур 1'!A17)</f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2"/>
      <c r="AN17" t="e">
        <f t="shared" si="0"/>
        <v>#VALUE!</v>
      </c>
      <c r="AO17" t="e">
        <f t="shared" si="1"/>
        <v>#VALUE!</v>
      </c>
    </row>
    <row r="18" spans="1:41" ht="15" thickBot="1">
      <c r="A18">
        <v>14</v>
      </c>
      <c r="B18" s="15" t="s">
        <v>70</v>
      </c>
      <c r="C18" s="15"/>
      <c r="D18" s="15">
        <v>2000</v>
      </c>
      <c r="E18" s="15" t="s">
        <v>46</v>
      </c>
      <c r="F18" s="62">
        <v>9</v>
      </c>
      <c r="G18" s="62">
        <v>9</v>
      </c>
      <c r="H18" s="62">
        <v>9</v>
      </c>
      <c r="I18" s="62">
        <v>9</v>
      </c>
      <c r="J18" s="20" t="b">
        <f>EXACT(B18,'тур 1'!B$5:B$20)</f>
        <v>0</v>
      </c>
      <c r="K18" s="20" t="e">
        <f>FIND(B18,'тур 1'!B$5:B$20,'тур 1'!A18)</f>
        <v>#VALUE!</v>
      </c>
      <c r="L18" s="20" t="e">
        <f>SEARCH(B18,'тур 1'!B$5:B$20,'тур 1'!A18)</f>
        <v>#VALUE!</v>
      </c>
      <c r="M18" s="20" t="e">
        <f ca="1">INDIRECT(B18,'тур 1'!A18)</f>
        <v>#REF!</v>
      </c>
      <c r="N18" s="20">
        <f>MATCH(B18,'тур 1'!B$5:B$20,'тур 1'!A18)</f>
        <v>16</v>
      </c>
      <c r="O18" s="20">
        <f>LOOKUP(B18,'тур 1'!B$5:B$20,'тур 1'!A18)</f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22"/>
      <c r="AN18" t="e">
        <f t="shared" si="0"/>
        <v>#VALUE!</v>
      </c>
      <c r="AO18" t="e">
        <f t="shared" si="1"/>
        <v>#VALUE!</v>
      </c>
    </row>
    <row r="19" spans="1:41" ht="15" thickBot="1">
      <c r="A19">
        <v>15</v>
      </c>
      <c r="B19" s="15" t="s">
        <v>21</v>
      </c>
      <c r="C19" s="15"/>
      <c r="D19" s="15"/>
      <c r="E19" s="15" t="s">
        <v>49</v>
      </c>
      <c r="F19" s="62">
        <v>16</v>
      </c>
      <c r="G19" s="62">
        <v>16</v>
      </c>
      <c r="H19" s="62">
        <v>16</v>
      </c>
      <c r="I19" s="62">
        <v>16</v>
      </c>
      <c r="J19" s="20" t="b">
        <f>EXACT(B19,'тур 1'!B$5:B$20)</f>
        <v>0</v>
      </c>
      <c r="K19" s="20" t="e">
        <f>FIND(B19,'тур 1'!B$5:B$20,'тур 1'!#REF!)</f>
        <v>#REF!</v>
      </c>
      <c r="L19" s="20" t="e">
        <f>SEARCH(B19,'тур 1'!B$5:B$20,'тур 1'!#REF!)</f>
        <v>#REF!</v>
      </c>
      <c r="M19" s="20" t="e">
        <f ca="1">INDIRECT(B19,'тур 1'!#REF!)</f>
        <v>#REF!</v>
      </c>
      <c r="N19" s="20" t="e">
        <f>MATCH(B19,'тур 1'!B$5:B$20,'тур 1'!#REF!)</f>
        <v>#REF!</v>
      </c>
      <c r="O19" s="20" t="e">
        <f>LOOKUP(B19,'тур 1'!B$5:B$20,'тур 1'!#REF!)</f>
        <v>#REF!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22"/>
      <c r="AN19" t="e">
        <f t="shared" si="0"/>
        <v>#REF!</v>
      </c>
      <c r="AO19" t="e">
        <f t="shared" si="1"/>
        <v>#REF!</v>
      </c>
    </row>
    <row r="20" spans="1:41" ht="15" thickBot="1">
      <c r="A20">
        <v>16</v>
      </c>
      <c r="B20" s="15" t="s">
        <v>20</v>
      </c>
      <c r="C20" s="15" t="s">
        <v>73</v>
      </c>
      <c r="D20" s="15"/>
      <c r="E20" s="15" t="s">
        <v>50</v>
      </c>
      <c r="F20" s="62">
        <v>17</v>
      </c>
      <c r="G20" s="62">
        <v>17</v>
      </c>
      <c r="H20" s="62">
        <v>17</v>
      </c>
      <c r="I20" s="62">
        <v>17</v>
      </c>
      <c r="J20" s="20" t="b">
        <f>EXACT(B20,'тур 1'!B$5:B$20)</f>
        <v>0</v>
      </c>
      <c r="K20" s="20" t="e">
        <f>FIND(B20,'тур 1'!B$5:B$20,'тур 1'!#REF!)</f>
        <v>#REF!</v>
      </c>
      <c r="L20" s="20" t="e">
        <f>SEARCH(B20,'тур 1'!B$5:B$20,'тур 1'!#REF!)</f>
        <v>#REF!</v>
      </c>
      <c r="M20" s="20" t="e">
        <f ca="1">INDIRECT(B20,'тур 1'!#REF!)</f>
        <v>#REF!</v>
      </c>
      <c r="N20" s="20" t="e">
        <f>MATCH(B20,'тур 1'!B$5:B$20,'тур 1'!#REF!)</f>
        <v>#REF!</v>
      </c>
      <c r="O20" s="20" t="e">
        <f>LOOKUP(B20,'тур 1'!B$5:B$20,'тур 1'!#REF!)</f>
        <v>#REF!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2"/>
      <c r="AN20" t="e">
        <f t="shared" si="0"/>
        <v>#REF!</v>
      </c>
      <c r="AO20" t="e">
        <f t="shared" si="1"/>
        <v>#REF!</v>
      </c>
    </row>
    <row r="21" spans="1:41" ht="15" thickBot="1">
      <c r="A21">
        <v>17</v>
      </c>
      <c r="B21" s="15" t="s">
        <v>17</v>
      </c>
      <c r="C21" s="15" t="s">
        <v>73</v>
      </c>
      <c r="D21" s="86"/>
      <c r="E21" s="15" t="s">
        <v>17</v>
      </c>
      <c r="F21" s="62">
        <v>13</v>
      </c>
      <c r="G21" s="62">
        <v>13</v>
      </c>
      <c r="H21" s="62">
        <v>13</v>
      </c>
      <c r="I21" s="62">
        <v>13</v>
      </c>
      <c r="J21" s="20" t="e">
        <f>EXACT(B21,'тур 1'!B$5:B$20)</f>
        <v>#VALUE!</v>
      </c>
      <c r="K21" s="20" t="e">
        <f>FIND(B21,'тур 1'!B$5:B$20,'тур 1'!A19)</f>
        <v>#VALUE!</v>
      </c>
      <c r="L21" s="20" t="e">
        <f>SEARCH(B21,'тур 1'!B$5:B$20,'тур 1'!A19)</f>
        <v>#VALUE!</v>
      </c>
      <c r="M21" s="20" t="e">
        <f ca="1">INDIRECT(B21,'тур 1'!A19)</f>
        <v>#REF!</v>
      </c>
      <c r="N21" s="20">
        <f>MATCH(B21,'тур 1'!B$5:B$20,'тур 1'!A19)</f>
        <v>8</v>
      </c>
      <c r="O21" s="20">
        <f>LOOKUP(B21,'тур 1'!B$5:B$20,'тур 1'!A19)</f>
        <v>5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22"/>
      <c r="AN21" t="e">
        <f t="shared" si="0"/>
        <v>#VALUE!</v>
      </c>
      <c r="AO21" t="e">
        <f t="shared" si="1"/>
        <v>#VALUE!</v>
      </c>
    </row>
    <row r="22" spans="1:41" ht="15" thickBot="1">
      <c r="A22">
        <v>18</v>
      </c>
      <c r="B22" s="17" t="s">
        <v>60</v>
      </c>
      <c r="C22" s="17" t="s">
        <v>73</v>
      </c>
      <c r="D22" s="17">
        <v>1000</v>
      </c>
      <c r="E22" s="17" t="s">
        <v>45</v>
      </c>
      <c r="F22" s="63">
        <v>18</v>
      </c>
      <c r="G22" s="63">
        <v>18</v>
      </c>
      <c r="H22" s="63">
        <v>18</v>
      </c>
      <c r="I22" s="63">
        <v>18</v>
      </c>
      <c r="J22" s="20" t="e">
        <f>EXACT(B22,'тур 1'!B$5:B$20)</f>
        <v>#VALUE!</v>
      </c>
      <c r="K22" s="20" t="e">
        <f>FIND(B22,'тур 1'!B$5:B$20,'тур 1'!A20)</f>
        <v>#VALUE!</v>
      </c>
      <c r="L22" s="20" t="e">
        <f>SEARCH(B22,'тур 1'!B$5:B$20,'тур 1'!A20)</f>
        <v>#VALUE!</v>
      </c>
      <c r="M22" s="20" t="e">
        <f ca="1">INDIRECT(B22,'тур 1'!A20)</f>
        <v>#REF!</v>
      </c>
      <c r="N22" s="20">
        <f>MATCH(B22,'тур 1'!B$5:B$20,'тур 1'!A20)</f>
        <v>16</v>
      </c>
      <c r="O22" s="20">
        <f>LOOKUP(B22,'тур 1'!B$5:B$20,'тур 1'!A20)</f>
        <v>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t="e">
        <f t="shared" si="0"/>
        <v>#VALUE!</v>
      </c>
      <c r="AO22" t="e">
        <f t="shared" si="1"/>
        <v>#VALUE!</v>
      </c>
    </row>
    <row r="23" spans="4:9" ht="12.75">
      <c r="D23">
        <f>SUM(D5:D22)</f>
        <v>16250</v>
      </c>
      <c r="F23">
        <f>SUM(F5:F22)</f>
        <v>171</v>
      </c>
      <c r="G23">
        <f>SUM(G5:G22)</f>
        <v>171</v>
      </c>
      <c r="H23">
        <f>SUM(H5:H22)</f>
        <v>171</v>
      </c>
      <c r="I23">
        <f>SUM(I5:I22)</f>
        <v>171</v>
      </c>
    </row>
    <row r="24" ht="13.5" thickBot="1">
      <c r="D24">
        <f>36000-SUM(D5:D22)-2000-2000-2000</f>
        <v>13750</v>
      </c>
    </row>
    <row r="25" spans="2:15" ht="13.5" thickBot="1">
      <c r="B25" t="s">
        <v>61</v>
      </c>
      <c r="E25" t="s">
        <v>61</v>
      </c>
      <c r="F25" s="72">
        <v>1</v>
      </c>
      <c r="G25" s="73">
        <v>2</v>
      </c>
      <c r="H25" s="60">
        <v>3</v>
      </c>
      <c r="I25" s="73">
        <v>4</v>
      </c>
      <c r="J25" s="60">
        <v>5</v>
      </c>
      <c r="K25" s="60">
        <v>6</v>
      </c>
      <c r="L25" s="74">
        <v>7</v>
      </c>
      <c r="M25" s="76">
        <v>8</v>
      </c>
      <c r="N25" s="76">
        <v>9</v>
      </c>
      <c r="O25" s="76">
        <v>10</v>
      </c>
    </row>
    <row r="26" spans="2:13" ht="13.5" thickBot="1">
      <c r="B26" t="s">
        <v>62</v>
      </c>
      <c r="E26" s="1">
        <f>SUM(F26:N26)</f>
        <v>44</v>
      </c>
      <c r="F26" s="66">
        <v>6</v>
      </c>
      <c r="G26" s="67">
        <v>17</v>
      </c>
      <c r="H26" s="67">
        <v>1</v>
      </c>
      <c r="I26" s="67">
        <v>5</v>
      </c>
      <c r="J26" s="67">
        <v>3</v>
      </c>
      <c r="K26" s="67">
        <v>0</v>
      </c>
      <c r="L26" s="75">
        <v>2</v>
      </c>
      <c r="M26" s="77">
        <v>10</v>
      </c>
    </row>
    <row r="27" spans="2:13" ht="12.75">
      <c r="B27" t="s">
        <v>51</v>
      </c>
      <c r="E27" s="1">
        <f>SUM(F27:N27)</f>
        <v>7</v>
      </c>
      <c r="F27" s="71">
        <v>3</v>
      </c>
      <c r="G27" s="65"/>
      <c r="H27" s="71">
        <v>1</v>
      </c>
      <c r="I27" s="65"/>
      <c r="J27" s="71"/>
      <c r="K27" s="71"/>
      <c r="L27" s="65"/>
      <c r="M27" s="18">
        <v>3</v>
      </c>
    </row>
    <row r="28" spans="2:13" ht="12.75">
      <c r="B28" t="s">
        <v>52</v>
      </c>
      <c r="E28" s="1">
        <f aca="true" t="shared" si="2" ref="E28:E35">SUM(F28:N28)</f>
        <v>7</v>
      </c>
      <c r="F28" s="18"/>
      <c r="G28" s="18">
        <v>5</v>
      </c>
      <c r="H28" s="18"/>
      <c r="I28" s="18">
        <v>1</v>
      </c>
      <c r="J28" s="18"/>
      <c r="K28" s="18"/>
      <c r="L28" s="18"/>
      <c r="M28" s="18">
        <v>1</v>
      </c>
    </row>
    <row r="29" spans="2:15" ht="12.75">
      <c r="B29" t="s">
        <v>53</v>
      </c>
      <c r="E29" s="1">
        <f t="shared" si="2"/>
        <v>4</v>
      </c>
      <c r="F29" s="18"/>
      <c r="G29" s="18">
        <v>3</v>
      </c>
      <c r="H29" s="18"/>
      <c r="I29" s="18"/>
      <c r="J29" s="18"/>
      <c r="K29" s="18"/>
      <c r="L29" s="18">
        <v>1</v>
      </c>
      <c r="M29" s="18"/>
      <c r="O29">
        <v>1</v>
      </c>
    </row>
    <row r="30" spans="2:13" ht="12.75">
      <c r="B30" t="s">
        <v>54</v>
      </c>
      <c r="E30" s="1">
        <f t="shared" si="2"/>
        <v>16</v>
      </c>
      <c r="F30" s="18"/>
      <c r="G30" s="18">
        <v>7</v>
      </c>
      <c r="H30" s="18"/>
      <c r="I30" s="18">
        <v>1</v>
      </c>
      <c r="J30" s="18">
        <v>3</v>
      </c>
      <c r="K30" s="18"/>
      <c r="L30" s="18">
        <v>1</v>
      </c>
      <c r="M30" s="18">
        <v>4</v>
      </c>
    </row>
    <row r="31" spans="2:13" ht="12.75">
      <c r="B31" t="s">
        <v>55</v>
      </c>
      <c r="E31" s="1">
        <f t="shared" si="2"/>
        <v>1</v>
      </c>
      <c r="F31" s="18">
        <v>1</v>
      </c>
      <c r="G31" s="18"/>
      <c r="H31" s="18"/>
      <c r="I31" s="18"/>
      <c r="J31" s="18"/>
      <c r="K31" s="18"/>
      <c r="L31" s="18"/>
      <c r="M31" s="18"/>
    </row>
    <row r="32" spans="2:13" ht="12.75">
      <c r="B32" t="s">
        <v>56</v>
      </c>
      <c r="E32" s="1">
        <f t="shared" si="2"/>
        <v>1</v>
      </c>
      <c r="F32" s="18">
        <v>1</v>
      </c>
      <c r="G32" s="18"/>
      <c r="H32" s="18"/>
      <c r="I32" s="18"/>
      <c r="J32" s="18"/>
      <c r="K32" s="18"/>
      <c r="L32" s="18"/>
      <c r="M32" s="18"/>
    </row>
    <row r="33" spans="2:13" ht="12.75">
      <c r="B33" t="s">
        <v>57</v>
      </c>
      <c r="E33" s="1">
        <f t="shared" si="2"/>
        <v>7</v>
      </c>
      <c r="F33" s="18">
        <v>1</v>
      </c>
      <c r="G33" s="18">
        <v>2</v>
      </c>
      <c r="H33" s="18"/>
      <c r="I33" s="18">
        <v>2</v>
      </c>
      <c r="J33" s="18"/>
      <c r="K33" s="18"/>
      <c r="L33" s="18"/>
      <c r="M33" s="18">
        <v>2</v>
      </c>
    </row>
    <row r="34" spans="2:13" ht="12.75">
      <c r="B34" t="s">
        <v>58</v>
      </c>
      <c r="E34" s="1">
        <f t="shared" si="2"/>
        <v>1</v>
      </c>
      <c r="F34" s="18"/>
      <c r="G34" s="18"/>
      <c r="H34" s="18"/>
      <c r="I34" s="18">
        <v>1</v>
      </c>
      <c r="J34" s="18"/>
      <c r="K34" s="18"/>
      <c r="L34" s="18"/>
      <c r="M34" s="18"/>
    </row>
    <row r="35" spans="2:13" ht="12.75">
      <c r="B35" t="s">
        <v>59</v>
      </c>
      <c r="E35" s="1">
        <f t="shared" si="2"/>
        <v>0</v>
      </c>
      <c r="F35" s="70">
        <f>F26-SUM(F27:F34)</f>
        <v>0</v>
      </c>
      <c r="G35" s="70">
        <f aca="true" t="shared" si="3" ref="G35:M35">G26-SUM(G27:G34)</f>
        <v>0</v>
      </c>
      <c r="H35">
        <f t="shared" si="3"/>
        <v>0</v>
      </c>
      <c r="I35" s="70">
        <f t="shared" si="3"/>
        <v>0</v>
      </c>
      <c r="J35">
        <f t="shared" si="3"/>
        <v>0</v>
      </c>
      <c r="K35">
        <f t="shared" si="3"/>
        <v>0</v>
      </c>
      <c r="L35">
        <f t="shared" si="3"/>
        <v>0</v>
      </c>
      <c r="M35">
        <f t="shared" si="3"/>
        <v>0</v>
      </c>
    </row>
  </sheetData>
  <autoFilter ref="B4:D23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T21" sqref="T21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29">
        <v>1</v>
      </c>
      <c r="B5" s="100" t="s">
        <v>80</v>
      </c>
      <c r="C5" s="34">
        <f aca="true" t="shared" si="0" ref="C5:C20">SUM(D5:F5)</f>
        <v>4</v>
      </c>
      <c r="D5" s="32">
        <v>4</v>
      </c>
      <c r="E5" s="32">
        <v>0</v>
      </c>
      <c r="F5" s="32">
        <v>0</v>
      </c>
      <c r="G5" s="32">
        <v>16</v>
      </c>
      <c r="H5" s="32">
        <v>6</v>
      </c>
      <c r="I5" s="33">
        <f aca="true" t="shared" si="1" ref="I5:I20">G5-H5</f>
        <v>10</v>
      </c>
      <c r="J5" s="29">
        <f aca="true" t="shared" si="2" ref="J5:J21">D5*3+E5</f>
        <v>12</v>
      </c>
      <c r="K5" s="13" t="s">
        <v>156</v>
      </c>
    </row>
    <row r="6" spans="1:11" ht="14.25">
      <c r="A6" s="47">
        <v>2</v>
      </c>
      <c r="B6" s="98" t="s">
        <v>18</v>
      </c>
      <c r="C6" s="96">
        <f t="shared" si="0"/>
        <v>4</v>
      </c>
      <c r="D6" s="50">
        <v>3</v>
      </c>
      <c r="E6" s="50">
        <v>0</v>
      </c>
      <c r="F6" s="50">
        <v>1</v>
      </c>
      <c r="G6" s="50">
        <v>11</v>
      </c>
      <c r="H6" s="50">
        <v>4</v>
      </c>
      <c r="I6" s="51">
        <f t="shared" si="1"/>
        <v>7</v>
      </c>
      <c r="J6" s="47">
        <f t="shared" si="2"/>
        <v>9</v>
      </c>
      <c r="K6" s="13" t="s">
        <v>24</v>
      </c>
    </row>
    <row r="7" spans="1:11" ht="16.5" customHeight="1">
      <c r="A7" s="29">
        <v>3</v>
      </c>
      <c r="B7" s="100" t="s">
        <v>79</v>
      </c>
      <c r="C7" s="34">
        <f t="shared" si="0"/>
        <v>4</v>
      </c>
      <c r="D7" s="32">
        <v>3</v>
      </c>
      <c r="E7" s="32">
        <v>0</v>
      </c>
      <c r="F7" s="32">
        <v>1</v>
      </c>
      <c r="G7" s="32">
        <v>10</v>
      </c>
      <c r="H7" s="32">
        <v>3</v>
      </c>
      <c r="I7" s="33">
        <f t="shared" si="1"/>
        <v>7</v>
      </c>
      <c r="J7" s="29">
        <f t="shared" si="2"/>
        <v>9</v>
      </c>
      <c r="K7" s="13" t="s">
        <v>25</v>
      </c>
    </row>
    <row r="8" spans="1:11" ht="16.5" customHeight="1">
      <c r="A8" s="53">
        <v>4</v>
      </c>
      <c r="B8" s="103" t="s">
        <v>76</v>
      </c>
      <c r="C8" s="57">
        <f t="shared" si="0"/>
        <v>4</v>
      </c>
      <c r="D8" s="55">
        <v>3</v>
      </c>
      <c r="E8" s="55">
        <v>0</v>
      </c>
      <c r="F8" s="55">
        <v>1</v>
      </c>
      <c r="G8" s="55">
        <v>8</v>
      </c>
      <c r="H8" s="55">
        <v>6</v>
      </c>
      <c r="I8" s="56">
        <f t="shared" si="1"/>
        <v>2</v>
      </c>
      <c r="J8" s="53">
        <f t="shared" si="2"/>
        <v>9</v>
      </c>
      <c r="K8" s="13" t="s">
        <v>25</v>
      </c>
    </row>
    <row r="9" spans="1:11" ht="16.5" customHeight="1">
      <c r="A9" s="53">
        <v>5</v>
      </c>
      <c r="B9" s="103" t="s">
        <v>75</v>
      </c>
      <c r="C9" s="57">
        <f t="shared" si="0"/>
        <v>4</v>
      </c>
      <c r="D9" s="55">
        <v>3</v>
      </c>
      <c r="E9" s="55">
        <v>0</v>
      </c>
      <c r="F9" s="55">
        <v>1</v>
      </c>
      <c r="G9" s="55">
        <v>5</v>
      </c>
      <c r="H9" s="55">
        <v>5</v>
      </c>
      <c r="I9" s="56">
        <f t="shared" si="1"/>
        <v>0</v>
      </c>
      <c r="J9" s="53">
        <f t="shared" si="2"/>
        <v>9</v>
      </c>
      <c r="K9" s="13" t="s">
        <v>22</v>
      </c>
    </row>
    <row r="10" spans="1:11" ht="16.5" customHeight="1">
      <c r="A10" s="6">
        <v>6</v>
      </c>
      <c r="B10" s="99" t="s">
        <v>70</v>
      </c>
      <c r="C10" s="25">
        <f t="shared" si="0"/>
        <v>4</v>
      </c>
      <c r="D10" s="2">
        <v>2</v>
      </c>
      <c r="E10" s="2">
        <v>1</v>
      </c>
      <c r="F10" s="2">
        <v>1</v>
      </c>
      <c r="G10" s="2">
        <v>12</v>
      </c>
      <c r="H10" s="2">
        <v>8</v>
      </c>
      <c r="I10" s="11">
        <f t="shared" si="1"/>
        <v>4</v>
      </c>
      <c r="J10" s="6">
        <f t="shared" si="2"/>
        <v>7</v>
      </c>
      <c r="K10" s="13" t="s">
        <v>87</v>
      </c>
    </row>
    <row r="11" spans="1:11" ht="16.5" customHeight="1">
      <c r="A11" s="53">
        <v>7</v>
      </c>
      <c r="B11" s="103" t="s">
        <v>78</v>
      </c>
      <c r="C11" s="57">
        <f t="shared" si="0"/>
        <v>4</v>
      </c>
      <c r="D11" s="55">
        <v>2</v>
      </c>
      <c r="E11" s="55">
        <v>0</v>
      </c>
      <c r="F11" s="55">
        <v>2</v>
      </c>
      <c r="G11" s="55">
        <v>9</v>
      </c>
      <c r="H11" s="55">
        <v>5</v>
      </c>
      <c r="I11" s="56">
        <f t="shared" si="1"/>
        <v>4</v>
      </c>
      <c r="J11" s="53">
        <f t="shared" si="2"/>
        <v>6</v>
      </c>
      <c r="K11" s="130" t="s">
        <v>157</v>
      </c>
    </row>
    <row r="12" spans="1:11" ht="16.5" customHeight="1">
      <c r="A12" s="53">
        <v>8</v>
      </c>
      <c r="B12" s="103" t="s">
        <v>11</v>
      </c>
      <c r="C12" s="57">
        <f t="shared" si="0"/>
        <v>3</v>
      </c>
      <c r="D12" s="55">
        <v>2</v>
      </c>
      <c r="E12" s="55">
        <v>0</v>
      </c>
      <c r="F12" s="55">
        <v>1</v>
      </c>
      <c r="G12" s="55">
        <v>4</v>
      </c>
      <c r="H12" s="55">
        <v>2</v>
      </c>
      <c r="I12" s="56">
        <f t="shared" si="1"/>
        <v>2</v>
      </c>
      <c r="J12" s="53">
        <f t="shared" si="2"/>
        <v>6</v>
      </c>
      <c r="K12" s="13"/>
    </row>
    <row r="13" spans="1:11" ht="16.5" customHeight="1">
      <c r="A13" s="53">
        <v>9</v>
      </c>
      <c r="B13" s="103" t="s">
        <v>14</v>
      </c>
      <c r="C13" s="57">
        <f t="shared" si="0"/>
        <v>4</v>
      </c>
      <c r="D13" s="55">
        <v>2</v>
      </c>
      <c r="E13" s="55">
        <v>0</v>
      </c>
      <c r="F13" s="55">
        <v>2</v>
      </c>
      <c r="G13" s="55">
        <v>8</v>
      </c>
      <c r="H13" s="55">
        <v>8</v>
      </c>
      <c r="I13" s="56">
        <f t="shared" si="1"/>
        <v>0</v>
      </c>
      <c r="J13" s="53">
        <f t="shared" si="2"/>
        <v>6</v>
      </c>
      <c r="K13" s="13" t="s">
        <v>157</v>
      </c>
    </row>
    <row r="14" spans="1:11" ht="16.5" customHeight="1">
      <c r="A14" s="53">
        <v>10</v>
      </c>
      <c r="B14" s="103" t="s">
        <v>77</v>
      </c>
      <c r="C14" s="57">
        <f t="shared" si="0"/>
        <v>4</v>
      </c>
      <c r="D14" s="55">
        <v>2</v>
      </c>
      <c r="E14" s="55">
        <v>0</v>
      </c>
      <c r="F14" s="55">
        <v>2</v>
      </c>
      <c r="G14" s="55">
        <v>9</v>
      </c>
      <c r="H14" s="55">
        <v>11</v>
      </c>
      <c r="I14" s="56">
        <f t="shared" si="1"/>
        <v>-2</v>
      </c>
      <c r="J14" s="53">
        <f t="shared" si="2"/>
        <v>6</v>
      </c>
      <c r="K14" s="13" t="s">
        <v>158</v>
      </c>
    </row>
    <row r="15" spans="1:11" ht="16.5" customHeight="1">
      <c r="A15" s="6">
        <v>11</v>
      </c>
      <c r="B15" s="99" t="s">
        <v>12</v>
      </c>
      <c r="C15" s="25">
        <f t="shared" si="0"/>
        <v>4</v>
      </c>
      <c r="D15" s="2">
        <v>1</v>
      </c>
      <c r="E15" s="2">
        <v>0</v>
      </c>
      <c r="F15" s="2">
        <v>3</v>
      </c>
      <c r="G15" s="2">
        <v>4</v>
      </c>
      <c r="H15" s="2">
        <v>6</v>
      </c>
      <c r="I15" s="11">
        <f t="shared" si="1"/>
        <v>-2</v>
      </c>
      <c r="J15" s="6">
        <f t="shared" si="2"/>
        <v>3</v>
      </c>
      <c r="K15" s="13" t="s">
        <v>22</v>
      </c>
    </row>
    <row r="16" spans="1:11" ht="16.5" customHeight="1">
      <c r="A16" s="6">
        <v>12</v>
      </c>
      <c r="B16" s="99" t="s">
        <v>19</v>
      </c>
      <c r="C16" s="25">
        <f t="shared" si="0"/>
        <v>4</v>
      </c>
      <c r="D16" s="2">
        <v>1</v>
      </c>
      <c r="E16" s="2">
        <v>0</v>
      </c>
      <c r="F16" s="2">
        <v>3</v>
      </c>
      <c r="G16" s="2">
        <v>9</v>
      </c>
      <c r="H16" s="2">
        <v>14</v>
      </c>
      <c r="I16" s="11">
        <f t="shared" si="1"/>
        <v>-5</v>
      </c>
      <c r="J16" s="6">
        <f t="shared" si="2"/>
        <v>3</v>
      </c>
      <c r="K16" s="13" t="s">
        <v>23</v>
      </c>
    </row>
    <row r="17" spans="1:11" ht="16.5" customHeight="1">
      <c r="A17" s="6">
        <v>13</v>
      </c>
      <c r="B17" s="99" t="s">
        <v>13</v>
      </c>
      <c r="C17" s="25">
        <f t="shared" si="0"/>
        <v>4</v>
      </c>
      <c r="D17" s="2">
        <v>1</v>
      </c>
      <c r="E17" s="2">
        <v>0</v>
      </c>
      <c r="F17" s="2">
        <v>3</v>
      </c>
      <c r="G17" s="2">
        <v>6</v>
      </c>
      <c r="H17" s="2">
        <v>12</v>
      </c>
      <c r="I17" s="11">
        <f t="shared" si="1"/>
        <v>-6</v>
      </c>
      <c r="J17" s="6">
        <f t="shared" si="2"/>
        <v>3</v>
      </c>
      <c r="K17" s="13" t="s">
        <v>24</v>
      </c>
    </row>
    <row r="18" spans="1:11" ht="16.5" customHeight="1">
      <c r="A18" s="53">
        <v>14</v>
      </c>
      <c r="B18" s="103" t="s">
        <v>81</v>
      </c>
      <c r="C18" s="57">
        <f t="shared" si="0"/>
        <v>4</v>
      </c>
      <c r="D18" s="55">
        <v>1</v>
      </c>
      <c r="E18" s="55">
        <v>0</v>
      </c>
      <c r="F18" s="55">
        <v>3</v>
      </c>
      <c r="G18" s="55">
        <v>3</v>
      </c>
      <c r="H18" s="55">
        <v>9</v>
      </c>
      <c r="I18" s="56">
        <f t="shared" si="1"/>
        <v>-6</v>
      </c>
      <c r="J18" s="53">
        <f t="shared" si="2"/>
        <v>3</v>
      </c>
      <c r="K18" s="13" t="s">
        <v>36</v>
      </c>
    </row>
    <row r="19" spans="1:11" ht="16.5" customHeight="1">
      <c r="A19" s="35">
        <v>15</v>
      </c>
      <c r="B19" s="101" t="s">
        <v>17</v>
      </c>
      <c r="C19" s="40">
        <f t="shared" si="0"/>
        <v>3</v>
      </c>
      <c r="D19" s="38">
        <v>0</v>
      </c>
      <c r="E19" s="38">
        <v>1</v>
      </c>
      <c r="F19" s="38">
        <v>2</v>
      </c>
      <c r="G19" s="38">
        <v>1</v>
      </c>
      <c r="H19" s="38">
        <v>6</v>
      </c>
      <c r="I19" s="39">
        <f t="shared" si="1"/>
        <v>-5</v>
      </c>
      <c r="J19" s="35">
        <f t="shared" si="2"/>
        <v>1</v>
      </c>
      <c r="K19" s="13"/>
    </row>
    <row r="20" spans="1:11" ht="16.5" customHeight="1" thickBot="1">
      <c r="A20" s="41">
        <v>16</v>
      </c>
      <c r="B20" s="102" t="s">
        <v>82</v>
      </c>
      <c r="C20" s="46">
        <f t="shared" si="0"/>
        <v>4</v>
      </c>
      <c r="D20" s="44">
        <v>0</v>
      </c>
      <c r="E20" s="44">
        <v>0</v>
      </c>
      <c r="F20" s="44">
        <v>4</v>
      </c>
      <c r="G20" s="44">
        <v>2</v>
      </c>
      <c r="H20" s="44">
        <v>12</v>
      </c>
      <c r="I20" s="45">
        <f t="shared" si="1"/>
        <v>-10</v>
      </c>
      <c r="J20" s="41">
        <f t="shared" si="2"/>
        <v>0</v>
      </c>
      <c r="K20" s="13" t="s">
        <v>35</v>
      </c>
    </row>
    <row r="21" spans="3:10" ht="12.75">
      <c r="C21" s="52">
        <f aca="true" t="shared" si="3" ref="C21:I21">SUM(C5:C20)</f>
        <v>62</v>
      </c>
      <c r="D21" s="52">
        <f t="shared" si="3"/>
        <v>30</v>
      </c>
      <c r="E21" s="52">
        <f t="shared" si="3"/>
        <v>2</v>
      </c>
      <c r="F21" s="52">
        <f t="shared" si="3"/>
        <v>30</v>
      </c>
      <c r="G21" s="52">
        <f t="shared" si="3"/>
        <v>117</v>
      </c>
      <c r="H21" s="52">
        <f t="shared" si="3"/>
        <v>117</v>
      </c>
      <c r="I21" s="52">
        <f t="shared" si="3"/>
        <v>0</v>
      </c>
      <c r="J21" s="58">
        <f t="shared" si="2"/>
        <v>92</v>
      </c>
    </row>
    <row r="24" spans="2:3" ht="12.75">
      <c r="B24" t="s">
        <v>33</v>
      </c>
      <c r="C24" s="1">
        <f>G21-'тур 3'!C26</f>
        <v>27</v>
      </c>
    </row>
    <row r="25" spans="2:3" ht="12.75">
      <c r="B25" t="s">
        <v>32</v>
      </c>
      <c r="C25" s="1">
        <f>C24/7</f>
        <v>3.857142857142857</v>
      </c>
    </row>
    <row r="26" spans="2:3" ht="12.75">
      <c r="B26" t="s">
        <v>34</v>
      </c>
      <c r="C26" s="1">
        <f>G21</f>
        <v>117</v>
      </c>
    </row>
    <row r="27" spans="2:3" ht="12.75">
      <c r="B27" t="s">
        <v>32</v>
      </c>
      <c r="C27" s="1">
        <f>C26*2/C21</f>
        <v>3.774193548387097</v>
      </c>
    </row>
    <row r="28" ht="12.75">
      <c r="B28" t="s">
        <v>223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/>
      <c r="G32" s="82"/>
      <c r="H32" s="82"/>
      <c r="I32" s="82" t="s">
        <v>158</v>
      </c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/>
      <c r="H33" s="83"/>
      <c r="I33" s="28"/>
      <c r="J33" s="28"/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 t="s">
        <v>24</v>
      </c>
      <c r="I34" s="28"/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 t="s">
        <v>86</v>
      </c>
      <c r="N35" s="28"/>
      <c r="O35" s="83"/>
      <c r="P35" s="28" t="s">
        <v>22</v>
      </c>
      <c r="Q35" s="28"/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/>
      <c r="N36" s="28"/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/>
      <c r="K37" s="83"/>
      <c r="L37" s="83"/>
      <c r="M37" s="83"/>
      <c r="N37" s="83" t="s">
        <v>38</v>
      </c>
      <c r="O37" s="83"/>
      <c r="P37" s="83"/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/>
      <c r="M38" s="28" t="s">
        <v>38</v>
      </c>
      <c r="N38" s="28"/>
      <c r="O38" s="28" t="s">
        <v>87</v>
      </c>
      <c r="P38" s="28"/>
      <c r="Q38" s="28"/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/>
      <c r="Q39" s="28"/>
      <c r="R39" s="28"/>
    </row>
    <row r="40" spans="1:18" ht="14.25">
      <c r="A40" s="53">
        <v>9</v>
      </c>
      <c r="B40" s="54" t="s">
        <v>70</v>
      </c>
      <c r="C40" s="84"/>
      <c r="D40" s="28"/>
      <c r="E40" s="28"/>
      <c r="F40" s="28"/>
      <c r="G40" s="28" t="s">
        <v>67</v>
      </c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/>
      <c r="F41" s="83"/>
      <c r="G41" s="83" t="s">
        <v>31</v>
      </c>
      <c r="H41" s="83"/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/>
      <c r="E42" s="28"/>
      <c r="F42" s="28"/>
      <c r="G42" s="28"/>
      <c r="H42" s="83"/>
      <c r="I42" s="28"/>
      <c r="J42" s="28"/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/>
      <c r="N43" s="27"/>
      <c r="O43" s="28"/>
      <c r="P43" s="28" t="s">
        <v>36</v>
      </c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 t="s">
        <v>23</v>
      </c>
      <c r="L44" s="83" t="s">
        <v>37</v>
      </c>
      <c r="M44" s="28"/>
      <c r="N44" s="28"/>
      <c r="O44" s="27"/>
      <c r="P44" s="28"/>
      <c r="Q44" s="28"/>
      <c r="R44" s="28"/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/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/>
      <c r="L46" s="83" t="s">
        <v>35</v>
      </c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/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29">
        <v>1</v>
      </c>
      <c r="B5" s="100" t="s">
        <v>80</v>
      </c>
      <c r="C5" s="34">
        <f aca="true" t="shared" si="0" ref="C5:C20">SUM(D5:F5)</f>
        <v>5</v>
      </c>
      <c r="D5" s="32">
        <v>5</v>
      </c>
      <c r="E5" s="32">
        <v>0</v>
      </c>
      <c r="F5" s="32">
        <v>0</v>
      </c>
      <c r="G5" s="32">
        <v>19</v>
      </c>
      <c r="H5" s="32">
        <v>7</v>
      </c>
      <c r="I5" s="33">
        <f aca="true" t="shared" si="1" ref="I5:I20">G5-H5</f>
        <v>12</v>
      </c>
      <c r="J5" s="29">
        <f aca="true" t="shared" si="2" ref="J5:J21">D5*3+E5</f>
        <v>15</v>
      </c>
      <c r="K5" s="13" t="s">
        <v>22</v>
      </c>
    </row>
    <row r="6" spans="1:11" ht="16.5" customHeight="1">
      <c r="A6" s="29">
        <v>2</v>
      </c>
      <c r="B6" s="100" t="s">
        <v>76</v>
      </c>
      <c r="C6" s="34">
        <f t="shared" si="0"/>
        <v>5</v>
      </c>
      <c r="D6" s="32">
        <v>4</v>
      </c>
      <c r="E6" s="32">
        <v>0</v>
      </c>
      <c r="F6" s="32">
        <v>1</v>
      </c>
      <c r="G6" s="32">
        <v>10</v>
      </c>
      <c r="H6" s="32">
        <v>7</v>
      </c>
      <c r="I6" s="33">
        <f t="shared" si="1"/>
        <v>3</v>
      </c>
      <c r="J6" s="29">
        <f t="shared" si="2"/>
        <v>12</v>
      </c>
      <c r="K6" s="13" t="s">
        <v>38</v>
      </c>
    </row>
    <row r="7" spans="1:11" ht="16.5" customHeight="1">
      <c r="A7" s="29">
        <v>3</v>
      </c>
      <c r="B7" s="100" t="s">
        <v>75</v>
      </c>
      <c r="C7" s="34">
        <f t="shared" si="0"/>
        <v>5</v>
      </c>
      <c r="D7" s="32">
        <v>4</v>
      </c>
      <c r="E7" s="32">
        <v>0</v>
      </c>
      <c r="F7" s="32">
        <v>1</v>
      </c>
      <c r="G7" s="32">
        <v>9</v>
      </c>
      <c r="H7" s="32">
        <v>6</v>
      </c>
      <c r="I7" s="33">
        <f t="shared" si="1"/>
        <v>3</v>
      </c>
      <c r="J7" s="29">
        <f t="shared" si="2"/>
        <v>12</v>
      </c>
      <c r="K7" s="13" t="s">
        <v>28</v>
      </c>
    </row>
    <row r="8" spans="1:11" ht="16.5" customHeight="1">
      <c r="A8" s="6">
        <v>4</v>
      </c>
      <c r="B8" s="99" t="s">
        <v>70</v>
      </c>
      <c r="C8" s="25">
        <f t="shared" si="0"/>
        <v>5</v>
      </c>
      <c r="D8" s="2">
        <v>3</v>
      </c>
      <c r="E8" s="2">
        <v>1</v>
      </c>
      <c r="F8" s="2">
        <v>1</v>
      </c>
      <c r="G8" s="2">
        <v>18</v>
      </c>
      <c r="H8" s="2">
        <v>9</v>
      </c>
      <c r="I8" s="11">
        <f t="shared" si="1"/>
        <v>9</v>
      </c>
      <c r="J8" s="6">
        <f t="shared" si="2"/>
        <v>10</v>
      </c>
      <c r="K8" s="13" t="s">
        <v>161</v>
      </c>
    </row>
    <row r="9" spans="1:11" ht="16.5" customHeight="1">
      <c r="A9" s="53">
        <v>5</v>
      </c>
      <c r="B9" s="103" t="s">
        <v>78</v>
      </c>
      <c r="C9" s="57">
        <f t="shared" si="0"/>
        <v>5</v>
      </c>
      <c r="D9" s="55">
        <v>3</v>
      </c>
      <c r="E9" s="55">
        <v>0</v>
      </c>
      <c r="F9" s="55">
        <v>2</v>
      </c>
      <c r="G9" s="55">
        <v>14</v>
      </c>
      <c r="H9" s="55">
        <v>5</v>
      </c>
      <c r="I9" s="56">
        <f t="shared" si="1"/>
        <v>9</v>
      </c>
      <c r="J9" s="53">
        <f t="shared" si="2"/>
        <v>9</v>
      </c>
      <c r="K9" s="130" t="s">
        <v>37</v>
      </c>
    </row>
    <row r="10" spans="1:11" ht="16.5" customHeight="1">
      <c r="A10" s="53">
        <v>6</v>
      </c>
      <c r="B10" s="103" t="s">
        <v>79</v>
      </c>
      <c r="C10" s="57">
        <f t="shared" si="0"/>
        <v>5</v>
      </c>
      <c r="D10" s="55">
        <v>3</v>
      </c>
      <c r="E10" s="55">
        <v>0</v>
      </c>
      <c r="F10" s="55">
        <v>2</v>
      </c>
      <c r="G10" s="55">
        <v>11</v>
      </c>
      <c r="H10" s="55">
        <v>5</v>
      </c>
      <c r="I10" s="56">
        <f t="shared" si="1"/>
        <v>6</v>
      </c>
      <c r="J10" s="53">
        <f t="shared" si="2"/>
        <v>9</v>
      </c>
      <c r="K10" s="13" t="s">
        <v>86</v>
      </c>
    </row>
    <row r="11" spans="1:11" ht="14.25">
      <c r="A11" s="131">
        <v>7</v>
      </c>
      <c r="B11" s="132" t="s">
        <v>18</v>
      </c>
      <c r="C11" s="133">
        <f t="shared" si="0"/>
        <v>5</v>
      </c>
      <c r="D11" s="134">
        <v>3</v>
      </c>
      <c r="E11" s="134">
        <v>0</v>
      </c>
      <c r="F11" s="134">
        <v>2</v>
      </c>
      <c r="G11" s="134">
        <v>12</v>
      </c>
      <c r="H11" s="134">
        <v>8</v>
      </c>
      <c r="I11" s="135">
        <f t="shared" si="1"/>
        <v>4</v>
      </c>
      <c r="J11" s="131">
        <f t="shared" si="2"/>
        <v>9</v>
      </c>
      <c r="K11" s="13" t="s">
        <v>27</v>
      </c>
    </row>
    <row r="12" spans="1:11" ht="16.5" customHeight="1">
      <c r="A12" s="53">
        <v>8</v>
      </c>
      <c r="B12" s="103" t="s">
        <v>14</v>
      </c>
      <c r="C12" s="57">
        <f t="shared" si="0"/>
        <v>5</v>
      </c>
      <c r="D12" s="55">
        <v>3</v>
      </c>
      <c r="E12" s="55">
        <v>0</v>
      </c>
      <c r="F12" s="55">
        <v>2</v>
      </c>
      <c r="G12" s="55">
        <v>12</v>
      </c>
      <c r="H12" s="55">
        <v>11</v>
      </c>
      <c r="I12" s="56">
        <f t="shared" si="1"/>
        <v>1</v>
      </c>
      <c r="J12" s="53">
        <f t="shared" si="2"/>
        <v>9</v>
      </c>
      <c r="K12" s="13" t="s">
        <v>160</v>
      </c>
    </row>
    <row r="13" spans="1:11" ht="16.5" customHeight="1">
      <c r="A13" s="53">
        <v>9</v>
      </c>
      <c r="B13" s="103" t="s">
        <v>11</v>
      </c>
      <c r="C13" s="57">
        <f t="shared" si="0"/>
        <v>4</v>
      </c>
      <c r="D13" s="55">
        <v>2</v>
      </c>
      <c r="E13" s="55">
        <v>0</v>
      </c>
      <c r="F13" s="55">
        <v>2</v>
      </c>
      <c r="G13" s="55">
        <v>7</v>
      </c>
      <c r="H13" s="55">
        <v>6</v>
      </c>
      <c r="I13" s="56">
        <f t="shared" si="1"/>
        <v>1</v>
      </c>
      <c r="J13" s="53">
        <f t="shared" si="2"/>
        <v>6</v>
      </c>
      <c r="K13" s="13" t="s">
        <v>159</v>
      </c>
    </row>
    <row r="14" spans="1:11" ht="16.5" customHeight="1">
      <c r="A14" s="53">
        <v>10</v>
      </c>
      <c r="B14" s="103" t="s">
        <v>81</v>
      </c>
      <c r="C14" s="57">
        <f t="shared" si="0"/>
        <v>5</v>
      </c>
      <c r="D14" s="55">
        <v>2</v>
      </c>
      <c r="E14" s="55">
        <v>0</v>
      </c>
      <c r="F14" s="55">
        <v>3</v>
      </c>
      <c r="G14" s="55">
        <v>7</v>
      </c>
      <c r="H14" s="55">
        <v>10</v>
      </c>
      <c r="I14" s="56">
        <f t="shared" si="1"/>
        <v>-3</v>
      </c>
      <c r="J14" s="53">
        <f t="shared" si="2"/>
        <v>6</v>
      </c>
      <c r="K14" s="13" t="s">
        <v>28</v>
      </c>
    </row>
    <row r="15" spans="1:11" ht="16.5" customHeight="1">
      <c r="A15" s="6">
        <v>11</v>
      </c>
      <c r="B15" s="99" t="s">
        <v>19</v>
      </c>
      <c r="C15" s="25">
        <f t="shared" si="0"/>
        <v>5</v>
      </c>
      <c r="D15" s="2">
        <v>2</v>
      </c>
      <c r="E15" s="2">
        <v>0</v>
      </c>
      <c r="F15" s="2">
        <v>3</v>
      </c>
      <c r="G15" s="2">
        <v>11</v>
      </c>
      <c r="H15" s="2">
        <v>15</v>
      </c>
      <c r="I15" s="11">
        <f t="shared" si="1"/>
        <v>-4</v>
      </c>
      <c r="J15" s="6">
        <f t="shared" si="2"/>
        <v>6</v>
      </c>
      <c r="K15" s="13" t="s">
        <v>38</v>
      </c>
    </row>
    <row r="16" spans="1:11" ht="16.5" customHeight="1">
      <c r="A16" s="53">
        <v>12</v>
      </c>
      <c r="B16" s="103" t="s">
        <v>77</v>
      </c>
      <c r="C16" s="57">
        <f t="shared" si="0"/>
        <v>5</v>
      </c>
      <c r="D16" s="55">
        <v>2</v>
      </c>
      <c r="E16" s="55">
        <v>0</v>
      </c>
      <c r="F16" s="55">
        <v>3</v>
      </c>
      <c r="G16" s="55">
        <v>10</v>
      </c>
      <c r="H16" s="55">
        <v>17</v>
      </c>
      <c r="I16" s="56">
        <f t="shared" si="1"/>
        <v>-7</v>
      </c>
      <c r="J16" s="53">
        <f t="shared" si="2"/>
        <v>6</v>
      </c>
      <c r="K16" s="13" t="s">
        <v>162</v>
      </c>
    </row>
    <row r="17" spans="1:11" ht="16.5" customHeight="1">
      <c r="A17" s="6">
        <v>13</v>
      </c>
      <c r="B17" s="99" t="s">
        <v>12</v>
      </c>
      <c r="C17" s="25">
        <f t="shared" si="0"/>
        <v>5</v>
      </c>
      <c r="D17" s="2">
        <v>1</v>
      </c>
      <c r="E17" s="2">
        <v>0</v>
      </c>
      <c r="F17" s="2">
        <v>4</v>
      </c>
      <c r="G17" s="2">
        <v>5</v>
      </c>
      <c r="H17" s="2">
        <v>8</v>
      </c>
      <c r="I17" s="11">
        <f t="shared" si="1"/>
        <v>-3</v>
      </c>
      <c r="J17" s="6">
        <f t="shared" si="2"/>
        <v>3</v>
      </c>
      <c r="K17" s="13" t="s">
        <v>86</v>
      </c>
    </row>
    <row r="18" spans="1:11" ht="16.5" customHeight="1">
      <c r="A18" s="6">
        <v>14</v>
      </c>
      <c r="B18" s="99" t="s">
        <v>13</v>
      </c>
      <c r="C18" s="25">
        <f t="shared" si="0"/>
        <v>5</v>
      </c>
      <c r="D18" s="2">
        <v>1</v>
      </c>
      <c r="E18" s="2">
        <v>0</v>
      </c>
      <c r="F18" s="2">
        <v>4</v>
      </c>
      <c r="G18" s="2">
        <v>7</v>
      </c>
      <c r="H18" s="2">
        <v>16</v>
      </c>
      <c r="I18" s="11">
        <f t="shared" si="1"/>
        <v>-9</v>
      </c>
      <c r="J18" s="6">
        <f t="shared" si="2"/>
        <v>3</v>
      </c>
      <c r="K18" s="13" t="s">
        <v>27</v>
      </c>
    </row>
    <row r="19" spans="1:11" ht="16.5" customHeight="1">
      <c r="A19" s="35">
        <v>15</v>
      </c>
      <c r="B19" s="101" t="s">
        <v>17</v>
      </c>
      <c r="C19" s="40">
        <f t="shared" si="0"/>
        <v>4</v>
      </c>
      <c r="D19" s="38">
        <v>0</v>
      </c>
      <c r="E19" s="38">
        <v>1</v>
      </c>
      <c r="F19" s="38">
        <v>3</v>
      </c>
      <c r="G19" s="38">
        <v>1</v>
      </c>
      <c r="H19" s="38">
        <v>11</v>
      </c>
      <c r="I19" s="39">
        <f t="shared" si="1"/>
        <v>-10</v>
      </c>
      <c r="J19" s="35">
        <f t="shared" si="2"/>
        <v>1</v>
      </c>
      <c r="K19" s="13" t="s">
        <v>39</v>
      </c>
    </row>
    <row r="20" spans="1:11" ht="16.5" customHeight="1" thickBot="1">
      <c r="A20" s="41">
        <v>16</v>
      </c>
      <c r="B20" s="102" t="s">
        <v>82</v>
      </c>
      <c r="C20" s="46">
        <f t="shared" si="0"/>
        <v>5</v>
      </c>
      <c r="D20" s="44">
        <v>0</v>
      </c>
      <c r="E20" s="44">
        <v>0</v>
      </c>
      <c r="F20" s="44">
        <v>5</v>
      </c>
      <c r="G20" s="44">
        <v>3</v>
      </c>
      <c r="H20" s="44">
        <v>15</v>
      </c>
      <c r="I20" s="45">
        <f t="shared" si="1"/>
        <v>-12</v>
      </c>
      <c r="J20" s="41">
        <f t="shared" si="2"/>
        <v>0</v>
      </c>
      <c r="K20" s="13" t="s">
        <v>157</v>
      </c>
    </row>
    <row r="21" spans="3:10" ht="12.75">
      <c r="C21" s="52">
        <f aca="true" t="shared" si="3" ref="C21:I21">SUM(C5:C20)</f>
        <v>78</v>
      </c>
      <c r="D21" s="52">
        <f t="shared" si="3"/>
        <v>38</v>
      </c>
      <c r="E21" s="52">
        <f t="shared" si="3"/>
        <v>2</v>
      </c>
      <c r="F21" s="52">
        <f t="shared" si="3"/>
        <v>38</v>
      </c>
      <c r="G21" s="52">
        <f t="shared" si="3"/>
        <v>156</v>
      </c>
      <c r="H21" s="52">
        <f t="shared" si="3"/>
        <v>156</v>
      </c>
      <c r="I21" s="52">
        <f t="shared" si="3"/>
        <v>0</v>
      </c>
      <c r="J21" s="58">
        <f t="shared" si="2"/>
        <v>116</v>
      </c>
    </row>
    <row r="24" spans="2:3" ht="12.75">
      <c r="B24" t="s">
        <v>33</v>
      </c>
      <c r="C24" s="1">
        <f>G21-'тур 4'!C26</f>
        <v>39</v>
      </c>
    </row>
    <row r="25" spans="2:3" ht="12.75">
      <c r="B25" t="s">
        <v>32</v>
      </c>
      <c r="C25" s="1">
        <f>C24/8</f>
        <v>4.875</v>
      </c>
    </row>
    <row r="26" spans="2:3" ht="12.75">
      <c r="B26" t="s">
        <v>34</v>
      </c>
      <c r="C26" s="1">
        <f>G21</f>
        <v>156</v>
      </c>
    </row>
    <row r="27" spans="2:3" ht="12.75">
      <c r="B27" t="s">
        <v>32</v>
      </c>
      <c r="C27" s="1">
        <f>C26*2/C21</f>
        <v>4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/>
      <c r="G32" s="82"/>
      <c r="H32" s="82"/>
      <c r="I32" s="82" t="s">
        <v>158</v>
      </c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/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 t="s">
        <v>24</v>
      </c>
      <c r="I34" s="28"/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 t="s">
        <v>86</v>
      </c>
      <c r="N35" s="28"/>
      <c r="O35" s="83" t="s">
        <v>86</v>
      </c>
      <c r="P35" s="28" t="s">
        <v>22</v>
      </c>
      <c r="Q35" s="28"/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/>
      <c r="N36" s="28"/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/>
      <c r="K37" s="83"/>
      <c r="L37" s="83"/>
      <c r="M37" s="83"/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/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/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/>
      <c r="F40" s="28"/>
      <c r="G40" s="28" t="s">
        <v>67</v>
      </c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/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/>
      <c r="E42" s="28"/>
      <c r="F42" s="28"/>
      <c r="G42" s="28"/>
      <c r="H42" s="83"/>
      <c r="I42" s="28"/>
      <c r="J42" s="28"/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 t="s">
        <v>159</v>
      </c>
      <c r="N43" s="27"/>
      <c r="O43" s="28"/>
      <c r="P43" s="28" t="s">
        <v>36</v>
      </c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 t="s">
        <v>23</v>
      </c>
      <c r="L44" s="83" t="s">
        <v>37</v>
      </c>
      <c r="M44" s="28"/>
      <c r="N44" s="28"/>
      <c r="O44" s="27"/>
      <c r="P44" s="28"/>
      <c r="Q44" s="28"/>
      <c r="R44" s="28"/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/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/>
      <c r="L46" s="83" t="s">
        <v>35</v>
      </c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4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29">
        <v>1</v>
      </c>
      <c r="B5" s="100" t="s">
        <v>80</v>
      </c>
      <c r="C5" s="34">
        <f aca="true" t="shared" si="0" ref="C5:C20">SUM(D5:F5)</f>
        <v>6</v>
      </c>
      <c r="D5" s="32">
        <v>5</v>
      </c>
      <c r="E5" s="32">
        <v>0</v>
      </c>
      <c r="F5" s="32">
        <v>1</v>
      </c>
      <c r="G5" s="32">
        <v>19</v>
      </c>
      <c r="H5" s="32">
        <v>8</v>
      </c>
      <c r="I5" s="33">
        <f aca="true" t="shared" si="1" ref="I5:I20">G5-H5</f>
        <v>11</v>
      </c>
      <c r="J5" s="29">
        <f aca="true" t="shared" si="2" ref="J5:J21">D5*3+E5</f>
        <v>15</v>
      </c>
      <c r="K5" s="13" t="s">
        <v>35</v>
      </c>
    </row>
    <row r="6" spans="1:11" ht="16.5" customHeight="1">
      <c r="A6" s="29">
        <v>2</v>
      </c>
      <c r="B6" s="100" t="s">
        <v>76</v>
      </c>
      <c r="C6" s="34">
        <f t="shared" si="0"/>
        <v>6</v>
      </c>
      <c r="D6" s="32">
        <v>5</v>
      </c>
      <c r="E6" s="32">
        <v>0</v>
      </c>
      <c r="F6" s="32">
        <v>1</v>
      </c>
      <c r="G6" s="32">
        <v>13</v>
      </c>
      <c r="H6" s="32">
        <v>7</v>
      </c>
      <c r="I6" s="33">
        <f t="shared" si="1"/>
        <v>6</v>
      </c>
      <c r="J6" s="29">
        <f t="shared" si="2"/>
        <v>15</v>
      </c>
      <c r="K6" s="13" t="s">
        <v>176</v>
      </c>
    </row>
    <row r="7" spans="1:11" ht="16.5" customHeight="1">
      <c r="A7" s="29">
        <v>3</v>
      </c>
      <c r="B7" s="100" t="s">
        <v>70</v>
      </c>
      <c r="C7" s="34">
        <f t="shared" si="0"/>
        <v>6</v>
      </c>
      <c r="D7" s="32">
        <v>4</v>
      </c>
      <c r="E7" s="32">
        <v>1</v>
      </c>
      <c r="F7" s="32">
        <v>1</v>
      </c>
      <c r="G7" s="32">
        <v>22</v>
      </c>
      <c r="H7" s="32">
        <v>9</v>
      </c>
      <c r="I7" s="33">
        <f t="shared" si="1"/>
        <v>13</v>
      </c>
      <c r="J7" s="29">
        <f t="shared" si="2"/>
        <v>13</v>
      </c>
      <c r="K7" s="13" t="s">
        <v>29</v>
      </c>
    </row>
    <row r="8" spans="1:11" ht="16.5" customHeight="1">
      <c r="A8" s="53">
        <v>4</v>
      </c>
      <c r="B8" s="103" t="s">
        <v>78</v>
      </c>
      <c r="C8" s="57">
        <f t="shared" si="0"/>
        <v>6</v>
      </c>
      <c r="D8" s="55">
        <v>4</v>
      </c>
      <c r="E8" s="55">
        <v>0</v>
      </c>
      <c r="F8" s="55">
        <v>2</v>
      </c>
      <c r="G8" s="55">
        <v>21</v>
      </c>
      <c r="H8" s="55">
        <v>6</v>
      </c>
      <c r="I8" s="56">
        <f t="shared" si="1"/>
        <v>15</v>
      </c>
      <c r="J8" s="53">
        <f t="shared" si="2"/>
        <v>12</v>
      </c>
      <c r="K8" s="130" t="s">
        <v>179</v>
      </c>
    </row>
    <row r="9" spans="1:11" ht="16.5" customHeight="1">
      <c r="A9" s="53">
        <v>5</v>
      </c>
      <c r="B9" s="103" t="s">
        <v>79</v>
      </c>
      <c r="C9" s="57">
        <f t="shared" si="0"/>
        <v>6</v>
      </c>
      <c r="D9" s="55">
        <v>4</v>
      </c>
      <c r="E9" s="55">
        <v>0</v>
      </c>
      <c r="F9" s="55">
        <v>2</v>
      </c>
      <c r="G9" s="55">
        <v>16</v>
      </c>
      <c r="H9" s="55">
        <v>8</v>
      </c>
      <c r="I9" s="56">
        <f t="shared" si="1"/>
        <v>8</v>
      </c>
      <c r="J9" s="53">
        <f t="shared" si="2"/>
        <v>12</v>
      </c>
      <c r="K9" s="13" t="s">
        <v>156</v>
      </c>
    </row>
    <row r="10" spans="1:11" ht="14.25">
      <c r="A10" s="131">
        <v>6</v>
      </c>
      <c r="B10" s="132" t="s">
        <v>18</v>
      </c>
      <c r="C10" s="133">
        <f t="shared" si="0"/>
        <v>6</v>
      </c>
      <c r="D10" s="134">
        <v>4</v>
      </c>
      <c r="E10" s="134">
        <v>0</v>
      </c>
      <c r="F10" s="134">
        <v>2</v>
      </c>
      <c r="G10" s="134">
        <v>13</v>
      </c>
      <c r="H10" s="134">
        <v>8</v>
      </c>
      <c r="I10" s="135">
        <f t="shared" si="1"/>
        <v>5</v>
      </c>
      <c r="J10" s="131">
        <f t="shared" si="2"/>
        <v>12</v>
      </c>
      <c r="K10" s="13" t="s">
        <v>36</v>
      </c>
    </row>
    <row r="11" spans="1:11" ht="16.5" customHeight="1">
      <c r="A11" s="53">
        <v>7</v>
      </c>
      <c r="B11" s="103" t="s">
        <v>75</v>
      </c>
      <c r="C11" s="57">
        <f t="shared" si="0"/>
        <v>6</v>
      </c>
      <c r="D11" s="55">
        <v>4</v>
      </c>
      <c r="E11" s="55">
        <v>0</v>
      </c>
      <c r="F11" s="55">
        <v>2</v>
      </c>
      <c r="G11" s="55">
        <v>9</v>
      </c>
      <c r="H11" s="55">
        <v>7</v>
      </c>
      <c r="I11" s="56">
        <f t="shared" si="1"/>
        <v>2</v>
      </c>
      <c r="J11" s="53">
        <f t="shared" si="2"/>
        <v>12</v>
      </c>
      <c r="K11" s="13" t="s">
        <v>35</v>
      </c>
    </row>
    <row r="12" spans="1:11" ht="16.5" customHeight="1">
      <c r="A12" s="53">
        <v>8</v>
      </c>
      <c r="B12" s="103" t="s">
        <v>14</v>
      </c>
      <c r="C12" s="57">
        <f t="shared" si="0"/>
        <v>6</v>
      </c>
      <c r="D12" s="55">
        <v>3</v>
      </c>
      <c r="E12" s="55">
        <v>0</v>
      </c>
      <c r="F12" s="55">
        <v>3</v>
      </c>
      <c r="G12" s="55">
        <v>13</v>
      </c>
      <c r="H12" s="55">
        <v>18</v>
      </c>
      <c r="I12" s="56">
        <f t="shared" si="1"/>
        <v>-5</v>
      </c>
      <c r="J12" s="53">
        <f t="shared" si="2"/>
        <v>9</v>
      </c>
      <c r="K12" s="13" t="s">
        <v>178</v>
      </c>
    </row>
    <row r="13" spans="1:11" ht="16.5" customHeight="1">
      <c r="A13" s="6">
        <v>9</v>
      </c>
      <c r="B13" s="99" t="s">
        <v>19</v>
      </c>
      <c r="C13" s="25">
        <f t="shared" si="0"/>
        <v>6</v>
      </c>
      <c r="D13" s="2">
        <v>3</v>
      </c>
      <c r="E13" s="2">
        <v>0</v>
      </c>
      <c r="F13" s="2">
        <v>3</v>
      </c>
      <c r="G13" s="2">
        <v>12</v>
      </c>
      <c r="H13" s="2">
        <v>15</v>
      </c>
      <c r="I13" s="11">
        <f t="shared" si="1"/>
        <v>-3</v>
      </c>
      <c r="J13" s="6">
        <f t="shared" si="2"/>
        <v>9</v>
      </c>
      <c r="K13" s="13" t="s">
        <v>36</v>
      </c>
    </row>
    <row r="14" spans="1:11" ht="16.5" customHeight="1">
      <c r="A14" s="53">
        <v>10</v>
      </c>
      <c r="B14" s="103" t="s">
        <v>11</v>
      </c>
      <c r="C14" s="57">
        <f t="shared" si="0"/>
        <v>4</v>
      </c>
      <c r="D14" s="55">
        <v>2</v>
      </c>
      <c r="E14" s="55">
        <v>0</v>
      </c>
      <c r="F14" s="55">
        <v>2</v>
      </c>
      <c r="G14" s="55">
        <v>7</v>
      </c>
      <c r="H14" s="55">
        <v>6</v>
      </c>
      <c r="I14" s="56">
        <f t="shared" si="1"/>
        <v>1</v>
      </c>
      <c r="J14" s="53">
        <f t="shared" si="2"/>
        <v>6</v>
      </c>
      <c r="K14" s="13"/>
    </row>
    <row r="15" spans="1:11" ht="16.5" customHeight="1">
      <c r="A15" s="6">
        <v>11</v>
      </c>
      <c r="B15" s="99" t="s">
        <v>12</v>
      </c>
      <c r="C15" s="25">
        <f t="shared" si="0"/>
        <v>6</v>
      </c>
      <c r="D15" s="2">
        <v>2</v>
      </c>
      <c r="E15" s="2">
        <v>0</v>
      </c>
      <c r="F15" s="2">
        <v>4</v>
      </c>
      <c r="G15" s="2">
        <v>9</v>
      </c>
      <c r="H15" s="2">
        <v>9</v>
      </c>
      <c r="I15" s="11">
        <f t="shared" si="1"/>
        <v>0</v>
      </c>
      <c r="J15" s="6">
        <f t="shared" si="2"/>
        <v>6</v>
      </c>
      <c r="K15" s="13" t="s">
        <v>28</v>
      </c>
    </row>
    <row r="16" spans="1:11" ht="16.5" customHeight="1">
      <c r="A16" s="53">
        <v>12</v>
      </c>
      <c r="B16" s="103" t="s">
        <v>81</v>
      </c>
      <c r="C16" s="57">
        <f t="shared" si="0"/>
        <v>6</v>
      </c>
      <c r="D16" s="55">
        <v>2</v>
      </c>
      <c r="E16" s="55">
        <v>0</v>
      </c>
      <c r="F16" s="55">
        <v>4</v>
      </c>
      <c r="G16" s="55">
        <v>7</v>
      </c>
      <c r="H16" s="55">
        <v>13</v>
      </c>
      <c r="I16" s="56">
        <f t="shared" si="1"/>
        <v>-6</v>
      </c>
      <c r="J16" s="53">
        <f t="shared" si="2"/>
        <v>6</v>
      </c>
      <c r="K16" s="13" t="s">
        <v>177</v>
      </c>
    </row>
    <row r="17" spans="1:11" ht="16.5" customHeight="1">
      <c r="A17" s="53">
        <v>13</v>
      </c>
      <c r="B17" s="103" t="s">
        <v>77</v>
      </c>
      <c r="C17" s="57">
        <f t="shared" si="0"/>
        <v>6</v>
      </c>
      <c r="D17" s="55">
        <v>2</v>
      </c>
      <c r="E17" s="55">
        <v>0</v>
      </c>
      <c r="F17" s="55">
        <v>4</v>
      </c>
      <c r="G17" s="55">
        <v>13</v>
      </c>
      <c r="H17" s="55">
        <v>22</v>
      </c>
      <c r="I17" s="56">
        <f t="shared" si="1"/>
        <v>-9</v>
      </c>
      <c r="J17" s="53">
        <f t="shared" si="2"/>
        <v>6</v>
      </c>
      <c r="K17" s="13" t="s">
        <v>158</v>
      </c>
    </row>
    <row r="18" spans="1:11" ht="16.5" customHeight="1">
      <c r="A18" s="6">
        <v>14</v>
      </c>
      <c r="B18" s="99" t="s">
        <v>13</v>
      </c>
      <c r="C18" s="25">
        <f t="shared" si="0"/>
        <v>5</v>
      </c>
      <c r="D18" s="2">
        <v>1</v>
      </c>
      <c r="E18" s="2">
        <v>0</v>
      </c>
      <c r="F18" s="2">
        <v>4</v>
      </c>
      <c r="G18" s="2">
        <v>7</v>
      </c>
      <c r="H18" s="2">
        <v>16</v>
      </c>
      <c r="I18" s="11">
        <f t="shared" si="1"/>
        <v>-9</v>
      </c>
      <c r="J18" s="6">
        <f t="shared" si="2"/>
        <v>3</v>
      </c>
      <c r="K18" s="13"/>
    </row>
    <row r="19" spans="1:11" ht="16.5" customHeight="1">
      <c r="A19" s="35">
        <v>15</v>
      </c>
      <c r="B19" s="101" t="s">
        <v>17</v>
      </c>
      <c r="C19" s="40">
        <f t="shared" si="0"/>
        <v>5</v>
      </c>
      <c r="D19" s="38">
        <v>0</v>
      </c>
      <c r="E19" s="38">
        <v>1</v>
      </c>
      <c r="F19" s="38">
        <v>4</v>
      </c>
      <c r="G19" s="38">
        <v>2</v>
      </c>
      <c r="H19" s="38">
        <v>15</v>
      </c>
      <c r="I19" s="39">
        <f t="shared" si="1"/>
        <v>-13</v>
      </c>
      <c r="J19" s="35">
        <f t="shared" si="2"/>
        <v>1</v>
      </c>
      <c r="K19" s="13" t="s">
        <v>27</v>
      </c>
    </row>
    <row r="20" spans="1:11" ht="16.5" customHeight="1" thickBot="1">
      <c r="A20" s="41">
        <v>16</v>
      </c>
      <c r="B20" s="102" t="s">
        <v>82</v>
      </c>
      <c r="C20" s="46">
        <f t="shared" si="0"/>
        <v>6</v>
      </c>
      <c r="D20" s="44">
        <v>0</v>
      </c>
      <c r="E20" s="44">
        <v>0</v>
      </c>
      <c r="F20" s="44">
        <v>6</v>
      </c>
      <c r="G20" s="44">
        <v>3</v>
      </c>
      <c r="H20" s="44">
        <v>19</v>
      </c>
      <c r="I20" s="45">
        <f t="shared" si="1"/>
        <v>-16</v>
      </c>
      <c r="J20" s="41">
        <f t="shared" si="2"/>
        <v>0</v>
      </c>
      <c r="K20" s="13" t="s">
        <v>30</v>
      </c>
    </row>
    <row r="21" spans="3:10" ht="12.75">
      <c r="C21" s="52">
        <f aca="true" t="shared" si="3" ref="C21:I21">SUM(C5:C20)</f>
        <v>92</v>
      </c>
      <c r="D21" s="52">
        <f t="shared" si="3"/>
        <v>45</v>
      </c>
      <c r="E21" s="52">
        <f t="shared" si="3"/>
        <v>2</v>
      </c>
      <c r="F21" s="52">
        <f t="shared" si="3"/>
        <v>45</v>
      </c>
      <c r="G21" s="52">
        <f t="shared" si="3"/>
        <v>186</v>
      </c>
      <c r="H21" s="52">
        <f t="shared" si="3"/>
        <v>186</v>
      </c>
      <c r="I21" s="52">
        <f t="shared" si="3"/>
        <v>0</v>
      </c>
      <c r="J21" s="58">
        <f t="shared" si="2"/>
        <v>137</v>
      </c>
    </row>
    <row r="24" spans="2:3" ht="12.75">
      <c r="B24" t="s">
        <v>33</v>
      </c>
      <c r="C24" s="1">
        <f>G21-'тур 5'!C26</f>
        <v>30</v>
      </c>
    </row>
    <row r="25" spans="2:3" ht="12.75">
      <c r="B25" t="s">
        <v>32</v>
      </c>
      <c r="C25" s="1">
        <f>C24/7</f>
        <v>4.285714285714286</v>
      </c>
    </row>
    <row r="26" spans="2:3" ht="12.75">
      <c r="B26" t="s">
        <v>34</v>
      </c>
      <c r="C26" s="1">
        <f>G21</f>
        <v>186</v>
      </c>
    </row>
    <row r="27" spans="2:3" ht="12.75">
      <c r="B27" t="s">
        <v>32</v>
      </c>
      <c r="C27" s="1">
        <f>C26*2/C21</f>
        <v>4.043478260869565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/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 t="s">
        <v>24</v>
      </c>
      <c r="I34" s="28" t="s">
        <v>36</v>
      </c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 t="s">
        <v>86</v>
      </c>
      <c r="N35" s="28"/>
      <c r="O35" s="83" t="s">
        <v>86</v>
      </c>
      <c r="P35" s="28" t="s">
        <v>22</v>
      </c>
      <c r="Q35" s="28"/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/>
      <c r="N36" s="28"/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/>
      <c r="K37" s="83"/>
      <c r="L37" s="83"/>
      <c r="M37" s="83"/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/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/>
      <c r="F40" s="28"/>
      <c r="G40" s="28" t="s">
        <v>67</v>
      </c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/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 t="s">
        <v>159</v>
      </c>
      <c r="N43" s="27"/>
      <c r="O43" s="28"/>
      <c r="P43" s="28" t="s">
        <v>36</v>
      </c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 t="s">
        <v>23</v>
      </c>
      <c r="L44" s="83" t="s">
        <v>37</v>
      </c>
      <c r="M44" s="28"/>
      <c r="N44" s="28"/>
      <c r="O44" s="27"/>
      <c r="P44" s="28"/>
      <c r="Q44" s="28"/>
      <c r="R44" s="28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/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 t="s">
        <v>30</v>
      </c>
      <c r="L46" s="83" t="s">
        <v>35</v>
      </c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29">
        <v>1</v>
      </c>
      <c r="B5" s="100" t="s">
        <v>80</v>
      </c>
      <c r="C5" s="34">
        <f aca="true" t="shared" si="0" ref="C5:C20">SUM(D5:F5)</f>
        <v>7</v>
      </c>
      <c r="D5" s="32">
        <v>6</v>
      </c>
      <c r="E5" s="32">
        <v>0</v>
      </c>
      <c r="F5" s="32">
        <v>1</v>
      </c>
      <c r="G5" s="32">
        <v>26</v>
      </c>
      <c r="H5" s="32">
        <v>8</v>
      </c>
      <c r="I5" s="33">
        <f aca="true" t="shared" si="1" ref="I5:I20">G5-H5</f>
        <v>18</v>
      </c>
      <c r="J5" s="29">
        <f aca="true" t="shared" si="2" ref="J5:J21">D5*3+E5</f>
        <v>18</v>
      </c>
      <c r="K5" s="13" t="s">
        <v>211</v>
      </c>
    </row>
    <row r="6" spans="1:11" ht="16.5" customHeight="1">
      <c r="A6" s="29">
        <v>2</v>
      </c>
      <c r="B6" s="100" t="s">
        <v>76</v>
      </c>
      <c r="C6" s="34">
        <f t="shared" si="0"/>
        <v>7</v>
      </c>
      <c r="D6" s="32">
        <v>6</v>
      </c>
      <c r="E6" s="32">
        <v>0</v>
      </c>
      <c r="F6" s="32">
        <v>1</v>
      </c>
      <c r="G6" s="32">
        <v>14</v>
      </c>
      <c r="H6" s="32">
        <v>7</v>
      </c>
      <c r="I6" s="33">
        <f t="shared" si="1"/>
        <v>7</v>
      </c>
      <c r="J6" s="29">
        <f t="shared" si="2"/>
        <v>18</v>
      </c>
      <c r="K6" s="13" t="s">
        <v>36</v>
      </c>
    </row>
    <row r="7" spans="1:11" ht="16.5" customHeight="1">
      <c r="A7" s="29">
        <v>3</v>
      </c>
      <c r="B7" s="100" t="s">
        <v>78</v>
      </c>
      <c r="C7" s="34">
        <f t="shared" si="0"/>
        <v>7</v>
      </c>
      <c r="D7" s="32">
        <v>5</v>
      </c>
      <c r="E7" s="32">
        <v>0</v>
      </c>
      <c r="F7" s="32">
        <v>2</v>
      </c>
      <c r="G7" s="32">
        <v>28</v>
      </c>
      <c r="H7" s="32">
        <v>6</v>
      </c>
      <c r="I7" s="33">
        <f t="shared" si="1"/>
        <v>22</v>
      </c>
      <c r="J7" s="29">
        <f t="shared" si="2"/>
        <v>15</v>
      </c>
      <c r="K7" s="130" t="s">
        <v>211</v>
      </c>
    </row>
    <row r="8" spans="1:11" ht="16.5" customHeight="1">
      <c r="A8" s="53">
        <v>4</v>
      </c>
      <c r="B8" s="103" t="s">
        <v>79</v>
      </c>
      <c r="C8" s="57">
        <f t="shared" si="0"/>
        <v>7</v>
      </c>
      <c r="D8" s="55">
        <v>5</v>
      </c>
      <c r="E8" s="55">
        <v>0</v>
      </c>
      <c r="F8" s="55">
        <v>2</v>
      </c>
      <c r="G8" s="55">
        <v>19</v>
      </c>
      <c r="H8" s="55">
        <v>9</v>
      </c>
      <c r="I8" s="56">
        <f t="shared" si="1"/>
        <v>10</v>
      </c>
      <c r="J8" s="53">
        <f t="shared" si="2"/>
        <v>15</v>
      </c>
      <c r="K8" s="13" t="s">
        <v>22</v>
      </c>
    </row>
    <row r="9" spans="1:11" ht="14.25">
      <c r="A9" s="131">
        <v>5</v>
      </c>
      <c r="B9" s="132" t="s">
        <v>18</v>
      </c>
      <c r="C9" s="133">
        <f t="shared" si="0"/>
        <v>7</v>
      </c>
      <c r="D9" s="134">
        <v>5</v>
      </c>
      <c r="E9" s="134">
        <v>0</v>
      </c>
      <c r="F9" s="134">
        <v>2</v>
      </c>
      <c r="G9" s="134">
        <v>15</v>
      </c>
      <c r="H9" s="134">
        <v>8</v>
      </c>
      <c r="I9" s="135">
        <f t="shared" si="1"/>
        <v>7</v>
      </c>
      <c r="J9" s="131">
        <f t="shared" si="2"/>
        <v>15</v>
      </c>
      <c r="K9" s="13" t="s">
        <v>25</v>
      </c>
    </row>
    <row r="10" spans="1:11" ht="16.5" customHeight="1">
      <c r="A10" s="53">
        <v>6</v>
      </c>
      <c r="B10" s="103" t="s">
        <v>70</v>
      </c>
      <c r="C10" s="57">
        <f t="shared" si="0"/>
        <v>7</v>
      </c>
      <c r="D10" s="55">
        <v>4</v>
      </c>
      <c r="E10" s="55">
        <v>1</v>
      </c>
      <c r="F10" s="55">
        <v>2</v>
      </c>
      <c r="G10" s="55">
        <v>22</v>
      </c>
      <c r="H10" s="55">
        <v>11</v>
      </c>
      <c r="I10" s="56">
        <f t="shared" si="1"/>
        <v>11</v>
      </c>
      <c r="J10" s="53">
        <f t="shared" si="2"/>
        <v>13</v>
      </c>
      <c r="K10" s="13" t="s">
        <v>24</v>
      </c>
    </row>
    <row r="11" spans="1:12" ht="16.5" customHeight="1">
      <c r="A11" s="53">
        <v>7</v>
      </c>
      <c r="B11" s="103" t="s">
        <v>11</v>
      </c>
      <c r="C11" s="57">
        <f t="shared" si="0"/>
        <v>6</v>
      </c>
      <c r="D11" s="55">
        <v>4</v>
      </c>
      <c r="E11" s="55">
        <v>0</v>
      </c>
      <c r="F11" s="55">
        <v>2</v>
      </c>
      <c r="G11" s="55">
        <v>24</v>
      </c>
      <c r="H11" s="55">
        <v>10</v>
      </c>
      <c r="I11" s="56">
        <f t="shared" si="1"/>
        <v>14</v>
      </c>
      <c r="J11" s="53">
        <f t="shared" si="2"/>
        <v>12</v>
      </c>
      <c r="K11" s="13" t="s">
        <v>179</v>
      </c>
      <c r="L11" s="13" t="s">
        <v>213</v>
      </c>
    </row>
    <row r="12" spans="1:11" ht="16.5" customHeight="1">
      <c r="A12" s="53">
        <v>8</v>
      </c>
      <c r="B12" s="103" t="s">
        <v>75</v>
      </c>
      <c r="C12" s="57">
        <f t="shared" si="0"/>
        <v>6</v>
      </c>
      <c r="D12" s="55">
        <v>4</v>
      </c>
      <c r="E12" s="55">
        <v>0</v>
      </c>
      <c r="F12" s="55">
        <v>2</v>
      </c>
      <c r="G12" s="55">
        <v>9</v>
      </c>
      <c r="H12" s="55">
        <v>7</v>
      </c>
      <c r="I12" s="56">
        <f t="shared" si="1"/>
        <v>2</v>
      </c>
      <c r="J12" s="53">
        <f t="shared" si="2"/>
        <v>12</v>
      </c>
      <c r="K12" s="13"/>
    </row>
    <row r="13" spans="1:11" ht="16.5" customHeight="1">
      <c r="A13" s="53">
        <v>9</v>
      </c>
      <c r="B13" s="103" t="s">
        <v>14</v>
      </c>
      <c r="C13" s="57">
        <f t="shared" si="0"/>
        <v>7</v>
      </c>
      <c r="D13" s="55">
        <v>4</v>
      </c>
      <c r="E13" s="55">
        <v>0</v>
      </c>
      <c r="F13" s="55">
        <v>3</v>
      </c>
      <c r="G13" s="55">
        <v>17</v>
      </c>
      <c r="H13" s="55">
        <v>20</v>
      </c>
      <c r="I13" s="56">
        <f t="shared" si="1"/>
        <v>-3</v>
      </c>
      <c r="J13" s="53">
        <f t="shared" si="2"/>
        <v>12</v>
      </c>
      <c r="K13" s="13" t="s">
        <v>67</v>
      </c>
    </row>
    <row r="14" spans="1:11" ht="16.5" customHeight="1">
      <c r="A14" s="6">
        <v>10</v>
      </c>
      <c r="B14" s="99" t="s">
        <v>19</v>
      </c>
      <c r="C14" s="25">
        <f t="shared" si="0"/>
        <v>7</v>
      </c>
      <c r="D14" s="2">
        <v>3</v>
      </c>
      <c r="E14" s="2">
        <v>0</v>
      </c>
      <c r="F14" s="2">
        <v>4</v>
      </c>
      <c r="G14" s="2">
        <v>13</v>
      </c>
      <c r="H14" s="2">
        <v>22</v>
      </c>
      <c r="I14" s="11">
        <f t="shared" si="1"/>
        <v>-9</v>
      </c>
      <c r="J14" s="6">
        <f t="shared" si="2"/>
        <v>9</v>
      </c>
      <c r="K14" s="13" t="s">
        <v>178</v>
      </c>
    </row>
    <row r="15" spans="1:12" ht="16.5" customHeight="1">
      <c r="A15" s="6">
        <v>11</v>
      </c>
      <c r="B15" s="99" t="s">
        <v>12</v>
      </c>
      <c r="C15" s="25">
        <f t="shared" si="0"/>
        <v>7</v>
      </c>
      <c r="D15" s="2">
        <v>2</v>
      </c>
      <c r="E15" s="2">
        <v>0</v>
      </c>
      <c r="F15" s="2">
        <v>5</v>
      </c>
      <c r="G15" s="2">
        <v>11</v>
      </c>
      <c r="H15" s="2">
        <v>13</v>
      </c>
      <c r="I15" s="11">
        <f t="shared" si="1"/>
        <v>-2</v>
      </c>
      <c r="J15" s="6">
        <f t="shared" si="2"/>
        <v>6</v>
      </c>
      <c r="K15" s="13" t="s">
        <v>66</v>
      </c>
      <c r="L15" s="13"/>
    </row>
    <row r="16" spans="1:12" ht="16.5" customHeight="1">
      <c r="A16" s="53">
        <v>12</v>
      </c>
      <c r="B16" s="103" t="s">
        <v>77</v>
      </c>
      <c r="C16" s="57">
        <f t="shared" si="0"/>
        <v>6</v>
      </c>
      <c r="D16" s="55">
        <v>2</v>
      </c>
      <c r="E16" s="55">
        <v>0</v>
      </c>
      <c r="F16" s="55">
        <v>4</v>
      </c>
      <c r="G16" s="55">
        <v>13</v>
      </c>
      <c r="H16" s="55">
        <v>22</v>
      </c>
      <c r="I16" s="56">
        <f t="shared" si="1"/>
        <v>-9</v>
      </c>
      <c r="J16" s="53">
        <f t="shared" si="2"/>
        <v>6</v>
      </c>
      <c r="K16" s="13"/>
      <c r="L16" s="13"/>
    </row>
    <row r="17" spans="1:12" ht="16.5" customHeight="1">
      <c r="A17" s="53">
        <v>13</v>
      </c>
      <c r="B17" s="103" t="s">
        <v>81</v>
      </c>
      <c r="C17" s="57">
        <f t="shared" si="0"/>
        <v>7</v>
      </c>
      <c r="D17" s="55">
        <v>2</v>
      </c>
      <c r="E17" s="55">
        <v>0</v>
      </c>
      <c r="F17" s="55">
        <v>5</v>
      </c>
      <c r="G17" s="55">
        <v>7</v>
      </c>
      <c r="H17" s="55">
        <v>20</v>
      </c>
      <c r="I17" s="56">
        <f t="shared" si="1"/>
        <v>-13</v>
      </c>
      <c r="J17" s="53">
        <f t="shared" si="2"/>
        <v>6</v>
      </c>
      <c r="K17" s="13" t="s">
        <v>212</v>
      </c>
      <c r="L17" s="13"/>
    </row>
    <row r="18" spans="1:12" ht="16.5" customHeight="1">
      <c r="A18" s="6">
        <v>14</v>
      </c>
      <c r="B18" s="99" t="s">
        <v>13</v>
      </c>
      <c r="C18" s="25">
        <f t="shared" si="0"/>
        <v>7</v>
      </c>
      <c r="D18" s="2">
        <v>1</v>
      </c>
      <c r="E18" s="2">
        <v>0</v>
      </c>
      <c r="F18" s="2">
        <v>6</v>
      </c>
      <c r="G18" s="2">
        <v>10</v>
      </c>
      <c r="H18" s="2">
        <v>33</v>
      </c>
      <c r="I18" s="11">
        <f t="shared" si="1"/>
        <v>-23</v>
      </c>
      <c r="J18" s="6">
        <f t="shared" si="2"/>
        <v>3</v>
      </c>
      <c r="K18" s="13" t="s">
        <v>212</v>
      </c>
      <c r="L18" s="13" t="s">
        <v>214</v>
      </c>
    </row>
    <row r="19" spans="1:11" ht="16.5" customHeight="1">
      <c r="A19" s="35">
        <v>15</v>
      </c>
      <c r="B19" s="101" t="s">
        <v>17</v>
      </c>
      <c r="C19" s="40">
        <f t="shared" si="0"/>
        <v>6</v>
      </c>
      <c r="D19" s="38">
        <v>0</v>
      </c>
      <c r="E19" s="38">
        <v>1</v>
      </c>
      <c r="F19" s="38">
        <v>5</v>
      </c>
      <c r="G19" s="38">
        <v>2</v>
      </c>
      <c r="H19" s="38">
        <v>16</v>
      </c>
      <c r="I19" s="39">
        <f t="shared" si="1"/>
        <v>-14</v>
      </c>
      <c r="J19" s="35">
        <f t="shared" si="2"/>
        <v>1</v>
      </c>
      <c r="K19" s="13" t="s">
        <v>35</v>
      </c>
    </row>
    <row r="20" spans="1:11" ht="16.5" customHeight="1" thickBot="1">
      <c r="A20" s="41">
        <v>16</v>
      </c>
      <c r="B20" s="102" t="s">
        <v>82</v>
      </c>
      <c r="C20" s="46">
        <f t="shared" si="0"/>
        <v>7</v>
      </c>
      <c r="D20" s="44">
        <v>0</v>
      </c>
      <c r="E20" s="44">
        <v>0</v>
      </c>
      <c r="F20" s="44">
        <v>7</v>
      </c>
      <c r="G20" s="44">
        <v>4</v>
      </c>
      <c r="H20" s="44">
        <v>22</v>
      </c>
      <c r="I20" s="45">
        <f t="shared" si="1"/>
        <v>-18</v>
      </c>
      <c r="J20" s="41">
        <f t="shared" si="2"/>
        <v>0</v>
      </c>
      <c r="K20" s="13" t="s">
        <v>157</v>
      </c>
    </row>
    <row r="21" spans="3:10" ht="12.75">
      <c r="C21" s="52">
        <f aca="true" t="shared" si="3" ref="C21:I21">SUM(C5:C20)</f>
        <v>108</v>
      </c>
      <c r="D21" s="52">
        <f t="shared" si="3"/>
        <v>53</v>
      </c>
      <c r="E21" s="52">
        <f t="shared" si="3"/>
        <v>2</v>
      </c>
      <c r="F21" s="52">
        <f t="shared" si="3"/>
        <v>53</v>
      </c>
      <c r="G21" s="52">
        <f t="shared" si="3"/>
        <v>234</v>
      </c>
      <c r="H21" s="52">
        <f t="shared" si="3"/>
        <v>234</v>
      </c>
      <c r="I21" s="52">
        <f t="shared" si="3"/>
        <v>0</v>
      </c>
      <c r="J21" s="58">
        <f t="shared" si="2"/>
        <v>161</v>
      </c>
    </row>
    <row r="24" spans="2:3" ht="12.75">
      <c r="B24" t="s">
        <v>33</v>
      </c>
      <c r="C24" s="1">
        <f>G21-'тур 6'!C26</f>
        <v>48</v>
      </c>
    </row>
    <row r="25" spans="2:3" ht="12.75">
      <c r="B25" t="s">
        <v>32</v>
      </c>
      <c r="C25" s="1">
        <f>C24/8</f>
        <v>6</v>
      </c>
    </row>
    <row r="26" spans="2:3" ht="12.75">
      <c r="B26" t="s">
        <v>34</v>
      </c>
      <c r="C26" s="1">
        <f>G21</f>
        <v>234</v>
      </c>
    </row>
    <row r="27" spans="2:3" ht="12.75">
      <c r="B27" t="s">
        <v>32</v>
      </c>
      <c r="C27" s="1">
        <f>C26*2/C21</f>
        <v>4.333333333333333</v>
      </c>
    </row>
    <row r="28" ht="12.75">
      <c r="B28" t="s">
        <v>225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/>
      <c r="G34" s="28"/>
      <c r="H34" s="83" t="s">
        <v>24</v>
      </c>
      <c r="I34" s="28" t="s">
        <v>36</v>
      </c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/>
      <c r="N36" s="28" t="s">
        <v>214</v>
      </c>
      <c r="O36" s="83"/>
      <c r="P36" s="28"/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 t="s">
        <v>36</v>
      </c>
      <c r="K37" s="83"/>
      <c r="L37" s="83"/>
      <c r="M37" s="83"/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 t="s">
        <v>211</v>
      </c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/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/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 t="s">
        <v>159</v>
      </c>
      <c r="N43" s="27"/>
      <c r="O43" s="28" t="s">
        <v>179</v>
      </c>
      <c r="P43" s="28" t="s">
        <v>36</v>
      </c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 t="s">
        <v>23</v>
      </c>
      <c r="L44" s="83" t="s">
        <v>37</v>
      </c>
      <c r="M44" s="28"/>
      <c r="N44" s="28"/>
      <c r="O44" s="27"/>
      <c r="P44" s="28"/>
      <c r="Q44" s="28"/>
      <c r="R44" s="28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 t="s">
        <v>66</v>
      </c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 t="s">
        <v>30</v>
      </c>
      <c r="L46" s="83" t="s">
        <v>35</v>
      </c>
      <c r="M46" s="28"/>
      <c r="N46" s="28"/>
      <c r="O46" s="28"/>
      <c r="P46" s="28"/>
      <c r="Q46" s="27"/>
      <c r="R46" s="28"/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">
      <selection activeCell="I23" sqref="I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29">
        <v>1</v>
      </c>
      <c r="B5" s="100" t="s">
        <v>80</v>
      </c>
      <c r="C5" s="34">
        <f aca="true" t="shared" si="0" ref="C5:C20">SUM(D5:F5)</f>
        <v>7</v>
      </c>
      <c r="D5" s="32">
        <v>6</v>
      </c>
      <c r="E5" s="32">
        <v>0</v>
      </c>
      <c r="F5" s="32">
        <v>1</v>
      </c>
      <c r="G5" s="32">
        <v>26</v>
      </c>
      <c r="H5" s="32">
        <v>8</v>
      </c>
      <c r="I5" s="33">
        <f aca="true" t="shared" si="1" ref="I5:I20">G5-H5</f>
        <v>18</v>
      </c>
      <c r="J5" s="29">
        <f aca="true" t="shared" si="2" ref="J5:J21">D5*3+E5</f>
        <v>18</v>
      </c>
      <c r="K5" s="13"/>
    </row>
    <row r="6" spans="1:11" ht="16.5" customHeight="1">
      <c r="A6" s="29">
        <v>2</v>
      </c>
      <c r="B6" s="100" t="s">
        <v>79</v>
      </c>
      <c r="C6" s="34">
        <f t="shared" si="0"/>
        <v>8</v>
      </c>
      <c r="D6" s="32">
        <v>6</v>
      </c>
      <c r="E6" s="32">
        <v>0</v>
      </c>
      <c r="F6" s="32">
        <v>2</v>
      </c>
      <c r="G6" s="32">
        <v>24</v>
      </c>
      <c r="H6" s="32">
        <v>11</v>
      </c>
      <c r="I6" s="33">
        <f t="shared" si="1"/>
        <v>13</v>
      </c>
      <c r="J6" s="29">
        <f t="shared" si="2"/>
        <v>18</v>
      </c>
      <c r="K6" s="13" t="s">
        <v>216</v>
      </c>
    </row>
    <row r="7" spans="1:11" ht="16.5" customHeight="1">
      <c r="A7" s="29">
        <v>3</v>
      </c>
      <c r="B7" s="100" t="s">
        <v>76</v>
      </c>
      <c r="C7" s="34">
        <f t="shared" si="0"/>
        <v>7</v>
      </c>
      <c r="D7" s="32">
        <v>6</v>
      </c>
      <c r="E7" s="32">
        <v>0</v>
      </c>
      <c r="F7" s="32">
        <v>1</v>
      </c>
      <c r="G7" s="32">
        <v>14</v>
      </c>
      <c r="H7" s="32">
        <v>7</v>
      </c>
      <c r="I7" s="33">
        <f t="shared" si="1"/>
        <v>7</v>
      </c>
      <c r="J7" s="29">
        <f t="shared" si="2"/>
        <v>18</v>
      </c>
      <c r="K7" s="13"/>
    </row>
    <row r="8" spans="1:11" ht="16.5" customHeight="1">
      <c r="A8" s="53">
        <v>4</v>
      </c>
      <c r="B8" s="103" t="s">
        <v>70</v>
      </c>
      <c r="C8" s="57">
        <f t="shared" si="0"/>
        <v>8</v>
      </c>
      <c r="D8" s="55">
        <v>5</v>
      </c>
      <c r="E8" s="55">
        <v>1</v>
      </c>
      <c r="F8" s="55">
        <v>2</v>
      </c>
      <c r="G8" s="55">
        <v>26</v>
      </c>
      <c r="H8" s="55">
        <v>14</v>
      </c>
      <c r="I8" s="56">
        <f t="shared" si="1"/>
        <v>12</v>
      </c>
      <c r="J8" s="53">
        <f t="shared" si="2"/>
        <v>16</v>
      </c>
      <c r="K8" s="13" t="s">
        <v>160</v>
      </c>
    </row>
    <row r="9" spans="1:11" s="95" customFormat="1" ht="16.5" customHeight="1">
      <c r="A9" s="53">
        <v>5</v>
      </c>
      <c r="B9" s="103" t="s">
        <v>78</v>
      </c>
      <c r="C9" s="57">
        <f t="shared" si="0"/>
        <v>7</v>
      </c>
      <c r="D9" s="55">
        <v>5</v>
      </c>
      <c r="E9" s="55">
        <v>0</v>
      </c>
      <c r="F9" s="55">
        <v>2</v>
      </c>
      <c r="G9" s="55">
        <v>28</v>
      </c>
      <c r="H9" s="55">
        <v>6</v>
      </c>
      <c r="I9" s="56">
        <f t="shared" si="1"/>
        <v>22</v>
      </c>
      <c r="J9" s="53">
        <f t="shared" si="2"/>
        <v>15</v>
      </c>
      <c r="K9" s="130"/>
    </row>
    <row r="10" spans="1:12" ht="16.5" customHeight="1">
      <c r="A10" s="53">
        <v>6</v>
      </c>
      <c r="B10" s="103" t="s">
        <v>11</v>
      </c>
      <c r="C10" s="57">
        <f t="shared" si="0"/>
        <v>7</v>
      </c>
      <c r="D10" s="55">
        <v>5</v>
      </c>
      <c r="E10" s="55">
        <v>0</v>
      </c>
      <c r="F10" s="55">
        <v>2</v>
      </c>
      <c r="G10" s="55">
        <v>31</v>
      </c>
      <c r="H10" s="55">
        <v>11</v>
      </c>
      <c r="I10" s="56">
        <f t="shared" si="1"/>
        <v>20</v>
      </c>
      <c r="J10" s="53">
        <f t="shared" si="2"/>
        <v>15</v>
      </c>
      <c r="K10" s="13" t="s">
        <v>179</v>
      </c>
      <c r="L10" s="13"/>
    </row>
    <row r="11" spans="1:11" ht="16.5" customHeight="1">
      <c r="A11" s="53">
        <v>7</v>
      </c>
      <c r="B11" s="103" t="s">
        <v>75</v>
      </c>
      <c r="C11" s="57">
        <f t="shared" si="0"/>
        <v>7</v>
      </c>
      <c r="D11" s="55">
        <v>5</v>
      </c>
      <c r="E11" s="55">
        <v>0</v>
      </c>
      <c r="F11" s="55">
        <v>2</v>
      </c>
      <c r="G11" s="55">
        <v>13</v>
      </c>
      <c r="H11" s="55">
        <v>7</v>
      </c>
      <c r="I11" s="56">
        <f t="shared" si="1"/>
        <v>6</v>
      </c>
      <c r="J11" s="53">
        <f t="shared" si="2"/>
        <v>15</v>
      </c>
      <c r="K11" s="13" t="s">
        <v>29</v>
      </c>
    </row>
    <row r="12" spans="1:11" ht="14.25">
      <c r="A12" s="131">
        <v>8</v>
      </c>
      <c r="B12" s="132" t="s">
        <v>18</v>
      </c>
      <c r="C12" s="133">
        <f t="shared" si="0"/>
        <v>8</v>
      </c>
      <c r="D12" s="134">
        <v>5</v>
      </c>
      <c r="E12" s="134">
        <v>0</v>
      </c>
      <c r="F12" s="134">
        <v>3</v>
      </c>
      <c r="G12" s="134">
        <v>17</v>
      </c>
      <c r="H12" s="134">
        <v>13</v>
      </c>
      <c r="I12" s="135">
        <f t="shared" si="1"/>
        <v>4</v>
      </c>
      <c r="J12" s="131">
        <f t="shared" si="2"/>
        <v>15</v>
      </c>
      <c r="K12" s="13" t="s">
        <v>215</v>
      </c>
    </row>
    <row r="13" spans="1:11" ht="16.5" customHeight="1">
      <c r="A13" s="53">
        <v>9</v>
      </c>
      <c r="B13" s="103" t="s">
        <v>14</v>
      </c>
      <c r="C13" s="57">
        <f t="shared" si="0"/>
        <v>8</v>
      </c>
      <c r="D13" s="55">
        <v>4</v>
      </c>
      <c r="E13" s="55">
        <v>0</v>
      </c>
      <c r="F13" s="55">
        <v>4</v>
      </c>
      <c r="G13" s="55">
        <v>18</v>
      </c>
      <c r="H13" s="55">
        <v>22</v>
      </c>
      <c r="I13" s="56">
        <f t="shared" si="1"/>
        <v>-4</v>
      </c>
      <c r="J13" s="53">
        <f t="shared" si="2"/>
        <v>12</v>
      </c>
      <c r="K13" s="13" t="s">
        <v>86</v>
      </c>
    </row>
    <row r="14" spans="1:12" ht="16.5" customHeight="1">
      <c r="A14" s="6">
        <v>10</v>
      </c>
      <c r="B14" s="99" t="s">
        <v>12</v>
      </c>
      <c r="C14" s="25">
        <f t="shared" si="0"/>
        <v>8</v>
      </c>
      <c r="D14" s="2">
        <v>3</v>
      </c>
      <c r="E14" s="2">
        <v>0</v>
      </c>
      <c r="F14" s="2">
        <v>5</v>
      </c>
      <c r="G14" s="2">
        <v>17</v>
      </c>
      <c r="H14" s="2">
        <v>14</v>
      </c>
      <c r="I14" s="11">
        <f t="shared" si="1"/>
        <v>3</v>
      </c>
      <c r="J14" s="6">
        <f t="shared" si="2"/>
        <v>9</v>
      </c>
      <c r="K14" s="13" t="s">
        <v>161</v>
      </c>
      <c r="L14" s="13"/>
    </row>
    <row r="15" spans="1:11" ht="16.5" customHeight="1">
      <c r="A15" s="6">
        <v>11</v>
      </c>
      <c r="B15" s="99" t="s">
        <v>19</v>
      </c>
      <c r="C15" s="25">
        <f t="shared" si="0"/>
        <v>7</v>
      </c>
      <c r="D15" s="2">
        <v>3</v>
      </c>
      <c r="E15" s="2">
        <v>0</v>
      </c>
      <c r="F15" s="2">
        <v>4</v>
      </c>
      <c r="G15" s="2">
        <v>13</v>
      </c>
      <c r="H15" s="2">
        <v>22</v>
      </c>
      <c r="I15" s="11">
        <f t="shared" si="1"/>
        <v>-9</v>
      </c>
      <c r="J15" s="6">
        <f t="shared" si="2"/>
        <v>9</v>
      </c>
      <c r="K15" s="13"/>
    </row>
    <row r="16" spans="1:12" ht="16.5" customHeight="1">
      <c r="A16" s="53">
        <v>12</v>
      </c>
      <c r="B16" s="103" t="s">
        <v>81</v>
      </c>
      <c r="C16" s="57">
        <f t="shared" si="0"/>
        <v>8</v>
      </c>
      <c r="D16" s="55">
        <v>2</v>
      </c>
      <c r="E16" s="55">
        <v>0</v>
      </c>
      <c r="F16" s="55">
        <v>6</v>
      </c>
      <c r="G16" s="55">
        <v>10</v>
      </c>
      <c r="H16" s="55">
        <v>24</v>
      </c>
      <c r="I16" s="56">
        <f t="shared" si="1"/>
        <v>-14</v>
      </c>
      <c r="J16" s="53">
        <f t="shared" si="2"/>
        <v>6</v>
      </c>
      <c r="K16" s="13" t="s">
        <v>159</v>
      </c>
      <c r="L16" s="13"/>
    </row>
    <row r="17" spans="1:12" ht="16.5" customHeight="1">
      <c r="A17" s="53">
        <v>13</v>
      </c>
      <c r="B17" s="103" t="s">
        <v>77</v>
      </c>
      <c r="C17" s="57">
        <f t="shared" si="0"/>
        <v>7</v>
      </c>
      <c r="D17" s="55">
        <v>2</v>
      </c>
      <c r="E17" s="55">
        <v>0</v>
      </c>
      <c r="F17" s="55">
        <v>5</v>
      </c>
      <c r="G17" s="55">
        <v>14</v>
      </c>
      <c r="H17" s="55">
        <v>29</v>
      </c>
      <c r="I17" s="56">
        <f t="shared" si="1"/>
        <v>-15</v>
      </c>
      <c r="J17" s="53">
        <f t="shared" si="2"/>
        <v>6</v>
      </c>
      <c r="K17" s="13" t="s">
        <v>178</v>
      </c>
      <c r="L17" s="13"/>
    </row>
    <row r="18" spans="1:11" ht="16.5" customHeight="1">
      <c r="A18" s="53">
        <v>14</v>
      </c>
      <c r="B18" s="103" t="s">
        <v>17</v>
      </c>
      <c r="C18" s="57">
        <f t="shared" si="0"/>
        <v>7</v>
      </c>
      <c r="D18" s="55">
        <v>1</v>
      </c>
      <c r="E18" s="55">
        <v>1</v>
      </c>
      <c r="F18" s="55">
        <v>5</v>
      </c>
      <c r="G18" s="55">
        <v>4</v>
      </c>
      <c r="H18" s="55">
        <v>17</v>
      </c>
      <c r="I18" s="56">
        <f t="shared" si="1"/>
        <v>-13</v>
      </c>
      <c r="J18" s="53">
        <f t="shared" si="2"/>
        <v>4</v>
      </c>
      <c r="K18" s="13" t="s">
        <v>38</v>
      </c>
    </row>
    <row r="19" spans="1:12" ht="16.5" customHeight="1">
      <c r="A19" s="35">
        <v>15</v>
      </c>
      <c r="B19" s="101" t="s">
        <v>13</v>
      </c>
      <c r="C19" s="40">
        <f t="shared" si="0"/>
        <v>8</v>
      </c>
      <c r="D19" s="38">
        <v>1</v>
      </c>
      <c r="E19" s="38">
        <v>0</v>
      </c>
      <c r="F19" s="38">
        <v>7</v>
      </c>
      <c r="G19" s="38">
        <v>11</v>
      </c>
      <c r="H19" s="38">
        <v>39</v>
      </c>
      <c r="I19" s="39">
        <f t="shared" si="1"/>
        <v>-28</v>
      </c>
      <c r="J19" s="35">
        <f t="shared" si="2"/>
        <v>3</v>
      </c>
      <c r="K19" s="13" t="s">
        <v>162</v>
      </c>
      <c r="L19" s="13"/>
    </row>
    <row r="20" spans="1:11" ht="16.5" customHeight="1" thickBot="1">
      <c r="A20" s="41">
        <v>16</v>
      </c>
      <c r="B20" s="102" t="s">
        <v>82</v>
      </c>
      <c r="C20" s="46">
        <f t="shared" si="0"/>
        <v>8</v>
      </c>
      <c r="D20" s="44">
        <v>0</v>
      </c>
      <c r="E20" s="44">
        <v>0</v>
      </c>
      <c r="F20" s="44">
        <v>8</v>
      </c>
      <c r="G20" s="44">
        <v>4</v>
      </c>
      <c r="H20" s="44">
        <v>26</v>
      </c>
      <c r="I20" s="45">
        <f t="shared" si="1"/>
        <v>-22</v>
      </c>
      <c r="J20" s="41">
        <f t="shared" si="2"/>
        <v>0</v>
      </c>
      <c r="K20" s="13" t="s">
        <v>30</v>
      </c>
    </row>
    <row r="21" spans="3:10" ht="12.75">
      <c r="C21" s="52">
        <f aca="true" t="shared" si="3" ref="C21:I21">SUM(C5:C20)</f>
        <v>120</v>
      </c>
      <c r="D21" s="52">
        <f t="shared" si="3"/>
        <v>59</v>
      </c>
      <c r="E21" s="52">
        <f t="shared" si="3"/>
        <v>2</v>
      </c>
      <c r="F21" s="52">
        <f t="shared" si="3"/>
        <v>59</v>
      </c>
      <c r="G21" s="52">
        <f t="shared" si="3"/>
        <v>270</v>
      </c>
      <c r="H21" s="52">
        <f t="shared" si="3"/>
        <v>270</v>
      </c>
      <c r="I21" s="52">
        <f t="shared" si="3"/>
        <v>0</v>
      </c>
      <c r="J21" s="58">
        <f t="shared" si="2"/>
        <v>179</v>
      </c>
    </row>
    <row r="24" spans="2:3" ht="12.75">
      <c r="B24" t="s">
        <v>33</v>
      </c>
      <c r="C24" s="1">
        <f>G21-'тур 7'!C26</f>
        <v>36</v>
      </c>
    </row>
    <row r="25" spans="2:3" ht="12.75">
      <c r="B25" t="s">
        <v>32</v>
      </c>
      <c r="C25" s="1">
        <f>C24/6</f>
        <v>6</v>
      </c>
    </row>
    <row r="26" spans="2:3" ht="12.75">
      <c r="B26" t="s">
        <v>34</v>
      </c>
      <c r="C26" s="1">
        <f>G21</f>
        <v>270</v>
      </c>
    </row>
    <row r="27" spans="2:3" ht="12.75">
      <c r="B27" t="s">
        <v>32</v>
      </c>
      <c r="C27" s="1">
        <f>C26*2/C21</f>
        <v>4.5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/>
      <c r="N32" s="82" t="s">
        <v>178</v>
      </c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/>
      <c r="D33" s="27"/>
      <c r="E33" s="28"/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/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/>
      <c r="N36" s="28" t="s">
        <v>214</v>
      </c>
      <c r="O36" s="83"/>
      <c r="P36" s="28" t="s">
        <v>162</v>
      </c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 t="s">
        <v>36</v>
      </c>
      <c r="K37" s="83"/>
      <c r="L37" s="83"/>
      <c r="M37" s="83"/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 t="s">
        <v>211</v>
      </c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/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/>
      <c r="I40" s="28"/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 t="s">
        <v>159</v>
      </c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 t="s">
        <v>159</v>
      </c>
      <c r="N43" s="27"/>
      <c r="O43" s="28" t="s">
        <v>179</v>
      </c>
      <c r="P43" s="28" t="s">
        <v>36</v>
      </c>
      <c r="Q43" s="28"/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 t="s">
        <v>23</v>
      </c>
      <c r="L44" s="83" t="s">
        <v>37</v>
      </c>
      <c r="M44" s="28"/>
      <c r="N44" s="28"/>
      <c r="O44" s="27"/>
      <c r="P44" s="28"/>
      <c r="Q44" s="28"/>
      <c r="R44" s="28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 t="s">
        <v>66</v>
      </c>
      <c r="N45" s="28"/>
      <c r="O45" s="28"/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 t="s">
        <v>30</v>
      </c>
      <c r="L46" s="83" t="s">
        <v>35</v>
      </c>
      <c r="M46" s="28"/>
      <c r="N46" s="28"/>
      <c r="O46" s="28"/>
      <c r="P46" s="28"/>
      <c r="Q46" s="27"/>
      <c r="R46" s="28" t="s">
        <v>30</v>
      </c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/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&amp;C&amp;"Arial Cyr,полужирный"Таблица чемпионата ЛДФ
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8"/>
  <sheetViews>
    <sheetView workbookViewId="0" topLeftCell="A10">
      <selection activeCell="K26" sqref="K26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9" width="5.00390625" style="1" customWidth="1"/>
    <col min="10" max="10" width="4.75390625" style="1" customWidth="1"/>
    <col min="11" max="18" width="4.75390625" style="0" customWidth="1"/>
  </cols>
  <sheetData>
    <row r="3" ht="13.5" thickBot="1"/>
    <row r="4" spans="1:10" ht="16.5" customHeight="1" thickBot="1">
      <c r="A4" s="5"/>
      <c r="B4" s="97"/>
      <c r="C4" s="24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10" t="s">
        <v>6</v>
      </c>
      <c r="J4" s="12" t="s">
        <v>7</v>
      </c>
    </row>
    <row r="5" spans="1:11" ht="16.5" customHeight="1">
      <c r="A5" s="29">
        <v>1</v>
      </c>
      <c r="B5" s="100" t="s">
        <v>79</v>
      </c>
      <c r="C5" s="34">
        <f>SUM(D5:F5)</f>
        <v>9</v>
      </c>
      <c r="D5" s="32">
        <v>7</v>
      </c>
      <c r="E5" s="32">
        <v>0</v>
      </c>
      <c r="F5" s="32">
        <v>2</v>
      </c>
      <c r="G5" s="32">
        <v>30</v>
      </c>
      <c r="H5" s="32">
        <v>11</v>
      </c>
      <c r="I5" s="33">
        <f>G5-H5</f>
        <v>19</v>
      </c>
      <c r="J5" s="29">
        <f>D5*3+E5</f>
        <v>21</v>
      </c>
      <c r="K5" s="13" t="s">
        <v>218</v>
      </c>
    </row>
    <row r="6" spans="1:11" ht="16.5" customHeight="1">
      <c r="A6" s="29">
        <v>2</v>
      </c>
      <c r="B6" s="100" t="s">
        <v>80</v>
      </c>
      <c r="C6" s="34">
        <f>SUM(D6:F6)</f>
        <v>8</v>
      </c>
      <c r="D6" s="32">
        <v>7</v>
      </c>
      <c r="E6" s="32">
        <v>0</v>
      </c>
      <c r="F6" s="32">
        <v>1</v>
      </c>
      <c r="G6" s="32">
        <v>28</v>
      </c>
      <c r="H6" s="32">
        <v>9</v>
      </c>
      <c r="I6" s="33">
        <f>G6-H6</f>
        <v>19</v>
      </c>
      <c r="J6" s="29">
        <f>D6*3+E6</f>
        <v>21</v>
      </c>
      <c r="K6" s="13" t="s">
        <v>38</v>
      </c>
    </row>
    <row r="7" spans="1:11" ht="16.5" customHeight="1">
      <c r="A7" s="29">
        <v>3</v>
      </c>
      <c r="B7" s="100" t="s">
        <v>76</v>
      </c>
      <c r="C7" s="34">
        <f aca="true" t="shared" si="0" ref="C7:C20">SUM(D7:F7)</f>
        <v>8</v>
      </c>
      <c r="D7" s="32">
        <v>6</v>
      </c>
      <c r="E7" s="32">
        <v>1</v>
      </c>
      <c r="F7" s="32">
        <v>1</v>
      </c>
      <c r="G7" s="32">
        <v>16</v>
      </c>
      <c r="H7" s="32">
        <v>9</v>
      </c>
      <c r="I7" s="33">
        <f aca="true" t="shared" si="1" ref="I7:I20">G7-H7</f>
        <v>7</v>
      </c>
      <c r="J7" s="29">
        <f aca="true" t="shared" si="2" ref="J7:J21">D7*3+E7</f>
        <v>19</v>
      </c>
      <c r="K7" s="13" t="s">
        <v>217</v>
      </c>
    </row>
    <row r="8" spans="1:12" ht="16.5" customHeight="1">
      <c r="A8" s="53">
        <v>4</v>
      </c>
      <c r="B8" s="103" t="s">
        <v>11</v>
      </c>
      <c r="C8" s="57">
        <f>SUM(D8:F8)</f>
        <v>8</v>
      </c>
      <c r="D8" s="55">
        <v>6</v>
      </c>
      <c r="E8" s="55">
        <v>0</v>
      </c>
      <c r="F8" s="55">
        <v>2</v>
      </c>
      <c r="G8" s="55">
        <v>40</v>
      </c>
      <c r="H8" s="55">
        <v>11</v>
      </c>
      <c r="I8" s="56">
        <f>G8-H8</f>
        <v>29</v>
      </c>
      <c r="J8" s="53">
        <f>D8*3+E8</f>
        <v>18</v>
      </c>
      <c r="K8" s="13" t="s">
        <v>222</v>
      </c>
      <c r="L8" s="13"/>
    </row>
    <row r="9" spans="1:11" s="95" customFormat="1" ht="16.5" customHeight="1">
      <c r="A9" s="53">
        <v>5</v>
      </c>
      <c r="B9" s="103" t="s">
        <v>78</v>
      </c>
      <c r="C9" s="57">
        <f t="shared" si="0"/>
        <v>8</v>
      </c>
      <c r="D9" s="55">
        <v>6</v>
      </c>
      <c r="E9" s="55">
        <v>0</v>
      </c>
      <c r="F9" s="55">
        <v>2</v>
      </c>
      <c r="G9" s="55">
        <v>31</v>
      </c>
      <c r="H9" s="55">
        <v>6</v>
      </c>
      <c r="I9" s="56">
        <f t="shared" si="1"/>
        <v>25</v>
      </c>
      <c r="J9" s="53">
        <f t="shared" si="2"/>
        <v>18</v>
      </c>
      <c r="K9" s="130" t="s">
        <v>176</v>
      </c>
    </row>
    <row r="10" spans="1:11" ht="16.5" customHeight="1">
      <c r="A10" s="53">
        <v>6</v>
      </c>
      <c r="B10" s="103" t="s">
        <v>75</v>
      </c>
      <c r="C10" s="57">
        <f>SUM(D10:F10)</f>
        <v>8</v>
      </c>
      <c r="D10" s="55">
        <v>6</v>
      </c>
      <c r="E10" s="55">
        <v>0</v>
      </c>
      <c r="F10" s="55">
        <v>2</v>
      </c>
      <c r="G10" s="55">
        <v>17</v>
      </c>
      <c r="H10" s="55">
        <v>7</v>
      </c>
      <c r="I10" s="56">
        <f>G10-H10</f>
        <v>10</v>
      </c>
      <c r="J10" s="53">
        <f>D10*3+E10</f>
        <v>18</v>
      </c>
      <c r="K10" s="13" t="s">
        <v>29</v>
      </c>
    </row>
    <row r="11" spans="1:11" ht="16.5" customHeight="1">
      <c r="A11" s="53">
        <v>7</v>
      </c>
      <c r="B11" s="103" t="s">
        <v>70</v>
      </c>
      <c r="C11" s="57">
        <f>SUM(D11:F11)</f>
        <v>9</v>
      </c>
      <c r="D11" s="55">
        <v>5</v>
      </c>
      <c r="E11" s="55">
        <v>1</v>
      </c>
      <c r="F11" s="55">
        <v>3</v>
      </c>
      <c r="G11" s="55">
        <v>27</v>
      </c>
      <c r="H11" s="55">
        <v>16</v>
      </c>
      <c r="I11" s="56">
        <f>G11-H11</f>
        <v>11</v>
      </c>
      <c r="J11" s="53">
        <f>D11*3+E11</f>
        <v>16</v>
      </c>
      <c r="K11" s="13" t="s">
        <v>86</v>
      </c>
    </row>
    <row r="12" spans="1:11" ht="14.25">
      <c r="A12" s="131">
        <v>8</v>
      </c>
      <c r="B12" s="132" t="s">
        <v>18</v>
      </c>
      <c r="C12" s="133">
        <f t="shared" si="0"/>
        <v>9</v>
      </c>
      <c r="D12" s="134">
        <v>5</v>
      </c>
      <c r="E12" s="134">
        <v>0</v>
      </c>
      <c r="F12" s="134">
        <v>4</v>
      </c>
      <c r="G12" s="134">
        <v>17</v>
      </c>
      <c r="H12" s="134">
        <v>17</v>
      </c>
      <c r="I12" s="135">
        <f t="shared" si="1"/>
        <v>0</v>
      </c>
      <c r="J12" s="131">
        <f t="shared" si="2"/>
        <v>15</v>
      </c>
      <c r="K12" s="13" t="s">
        <v>30</v>
      </c>
    </row>
    <row r="13" spans="1:11" ht="16.5" customHeight="1">
      <c r="A13" s="53">
        <v>9</v>
      </c>
      <c r="B13" s="103" t="s">
        <v>14</v>
      </c>
      <c r="C13" s="57">
        <f t="shared" si="0"/>
        <v>9</v>
      </c>
      <c r="D13" s="55">
        <v>4</v>
      </c>
      <c r="E13" s="55">
        <v>1</v>
      </c>
      <c r="F13" s="55">
        <v>4</v>
      </c>
      <c r="G13" s="55">
        <v>20</v>
      </c>
      <c r="H13" s="55">
        <v>24</v>
      </c>
      <c r="I13" s="56">
        <f t="shared" si="1"/>
        <v>-4</v>
      </c>
      <c r="J13" s="53">
        <f t="shared" si="2"/>
        <v>13</v>
      </c>
      <c r="K13" s="13" t="s">
        <v>217</v>
      </c>
    </row>
    <row r="14" spans="1:12" ht="16.5" customHeight="1">
      <c r="A14" s="6">
        <v>10</v>
      </c>
      <c r="B14" s="99" t="s">
        <v>12</v>
      </c>
      <c r="C14" s="25">
        <f t="shared" si="0"/>
        <v>9</v>
      </c>
      <c r="D14" s="2">
        <v>3</v>
      </c>
      <c r="E14" s="2">
        <v>1</v>
      </c>
      <c r="F14" s="2">
        <v>5</v>
      </c>
      <c r="G14" s="2">
        <v>17</v>
      </c>
      <c r="H14" s="2">
        <v>14</v>
      </c>
      <c r="I14" s="11">
        <f t="shared" si="1"/>
        <v>3</v>
      </c>
      <c r="J14" s="6">
        <f t="shared" si="2"/>
        <v>10</v>
      </c>
      <c r="K14" s="13" t="s">
        <v>220</v>
      </c>
      <c r="L14" s="13"/>
    </row>
    <row r="15" spans="1:11" ht="16.5" customHeight="1">
      <c r="A15" s="6">
        <v>11</v>
      </c>
      <c r="B15" s="99" t="s">
        <v>19</v>
      </c>
      <c r="C15" s="25">
        <f t="shared" si="0"/>
        <v>8</v>
      </c>
      <c r="D15" s="2">
        <v>3</v>
      </c>
      <c r="E15" s="2">
        <v>1</v>
      </c>
      <c r="F15" s="2">
        <v>4</v>
      </c>
      <c r="G15" s="2">
        <v>13</v>
      </c>
      <c r="H15" s="2">
        <v>22</v>
      </c>
      <c r="I15" s="11">
        <f t="shared" si="1"/>
        <v>-9</v>
      </c>
      <c r="J15" s="6">
        <f t="shared" si="2"/>
        <v>10</v>
      </c>
      <c r="K15" s="13" t="s">
        <v>220</v>
      </c>
    </row>
    <row r="16" spans="1:11" ht="16.5" customHeight="1">
      <c r="A16" s="53">
        <v>12</v>
      </c>
      <c r="B16" s="103" t="s">
        <v>17</v>
      </c>
      <c r="C16" s="57">
        <f>SUM(D16:F16)</f>
        <v>8</v>
      </c>
      <c r="D16" s="55">
        <v>2</v>
      </c>
      <c r="E16" s="55">
        <v>1</v>
      </c>
      <c r="F16" s="55">
        <v>5</v>
      </c>
      <c r="G16" s="55">
        <v>6</v>
      </c>
      <c r="H16" s="55">
        <v>17</v>
      </c>
      <c r="I16" s="56">
        <f>G16-H16</f>
        <v>-11</v>
      </c>
      <c r="J16" s="53">
        <f>D16*3+E16</f>
        <v>7</v>
      </c>
      <c r="K16" s="13" t="s">
        <v>25</v>
      </c>
    </row>
    <row r="17" spans="1:12" ht="16.5" customHeight="1">
      <c r="A17" s="53">
        <v>13</v>
      </c>
      <c r="B17" s="103" t="s">
        <v>77</v>
      </c>
      <c r="C17" s="57">
        <f t="shared" si="0"/>
        <v>8</v>
      </c>
      <c r="D17" s="55">
        <v>2</v>
      </c>
      <c r="E17" s="55">
        <v>0</v>
      </c>
      <c r="F17" s="55">
        <v>6</v>
      </c>
      <c r="G17" s="55">
        <v>14</v>
      </c>
      <c r="H17" s="55">
        <v>32</v>
      </c>
      <c r="I17" s="56">
        <f t="shared" si="1"/>
        <v>-18</v>
      </c>
      <c r="J17" s="53">
        <f t="shared" si="2"/>
        <v>6</v>
      </c>
      <c r="K17" s="13" t="s">
        <v>177</v>
      </c>
      <c r="L17" s="13"/>
    </row>
    <row r="18" spans="1:12" ht="16.5" customHeight="1">
      <c r="A18" s="53">
        <v>14</v>
      </c>
      <c r="B18" s="103" t="s">
        <v>81</v>
      </c>
      <c r="C18" s="57">
        <f>SUM(D18:F18)</f>
        <v>9</v>
      </c>
      <c r="D18" s="55">
        <v>2</v>
      </c>
      <c r="E18" s="55">
        <v>0</v>
      </c>
      <c r="F18" s="55">
        <v>7</v>
      </c>
      <c r="G18" s="55">
        <v>10</v>
      </c>
      <c r="H18" s="55">
        <v>30</v>
      </c>
      <c r="I18" s="56">
        <f>G18-H18</f>
        <v>-20</v>
      </c>
      <c r="J18" s="53">
        <f>D18*3+E18</f>
        <v>6</v>
      </c>
      <c r="K18" s="13" t="s">
        <v>219</v>
      </c>
      <c r="L18" s="13"/>
    </row>
    <row r="19" spans="1:12" ht="16.5" customHeight="1">
      <c r="A19" s="35">
        <v>15</v>
      </c>
      <c r="B19" s="101" t="s">
        <v>13</v>
      </c>
      <c r="C19" s="40">
        <f t="shared" si="0"/>
        <v>9</v>
      </c>
      <c r="D19" s="38">
        <v>1</v>
      </c>
      <c r="E19" s="38">
        <v>0</v>
      </c>
      <c r="F19" s="38">
        <v>8</v>
      </c>
      <c r="G19" s="38">
        <v>11</v>
      </c>
      <c r="H19" s="38">
        <v>41</v>
      </c>
      <c r="I19" s="39">
        <f t="shared" si="1"/>
        <v>-30</v>
      </c>
      <c r="J19" s="35">
        <f t="shared" si="2"/>
        <v>3</v>
      </c>
      <c r="K19" s="13" t="s">
        <v>24</v>
      </c>
      <c r="L19" s="13"/>
    </row>
    <row r="20" spans="1:11" ht="16.5" customHeight="1" thickBot="1">
      <c r="A20" s="41">
        <v>16</v>
      </c>
      <c r="B20" s="102" t="s">
        <v>82</v>
      </c>
      <c r="C20" s="46">
        <f t="shared" si="0"/>
        <v>9</v>
      </c>
      <c r="D20" s="44">
        <v>0</v>
      </c>
      <c r="E20" s="44">
        <v>0</v>
      </c>
      <c r="F20" s="44">
        <v>9</v>
      </c>
      <c r="G20" s="44">
        <v>4</v>
      </c>
      <c r="H20" s="44">
        <v>35</v>
      </c>
      <c r="I20" s="45">
        <f t="shared" si="1"/>
        <v>-31</v>
      </c>
      <c r="J20" s="41">
        <f t="shared" si="2"/>
        <v>0</v>
      </c>
      <c r="K20" s="13" t="s">
        <v>221</v>
      </c>
    </row>
    <row r="21" spans="3:10" ht="12.75">
      <c r="C21" s="52">
        <f aca="true" t="shared" si="3" ref="C21:I21">SUM(C$5:C$20)</f>
        <v>136</v>
      </c>
      <c r="D21" s="52">
        <f t="shared" si="3"/>
        <v>65</v>
      </c>
      <c r="E21" s="52">
        <f t="shared" si="3"/>
        <v>6</v>
      </c>
      <c r="F21" s="52">
        <f t="shared" si="3"/>
        <v>65</v>
      </c>
      <c r="G21" s="52">
        <f t="shared" si="3"/>
        <v>301</v>
      </c>
      <c r="H21" s="52">
        <f t="shared" si="3"/>
        <v>301</v>
      </c>
      <c r="I21" s="52">
        <f t="shared" si="3"/>
        <v>0</v>
      </c>
      <c r="J21" s="58">
        <f t="shared" si="2"/>
        <v>201</v>
      </c>
    </row>
    <row r="24" spans="2:3" ht="12.75">
      <c r="B24" t="s">
        <v>33</v>
      </c>
      <c r="C24" s="1">
        <f>G21-'тур 8'!C26</f>
        <v>31</v>
      </c>
    </row>
    <row r="25" spans="2:3" ht="12.75">
      <c r="B25" t="s">
        <v>32</v>
      </c>
      <c r="C25" s="1">
        <f>C24/8</f>
        <v>3.875</v>
      </c>
    </row>
    <row r="26" spans="2:3" ht="12.75">
      <c r="B26" t="s">
        <v>34</v>
      </c>
      <c r="C26" s="1">
        <f>G21</f>
        <v>301</v>
      </c>
    </row>
    <row r="27" spans="2:3" ht="12.75">
      <c r="B27" t="s">
        <v>32</v>
      </c>
      <c r="C27" s="1">
        <f>C26*2/C21</f>
        <v>4.426470588235294</v>
      </c>
    </row>
    <row r="28" ht="12.75">
      <c r="B28" t="s">
        <v>224</v>
      </c>
    </row>
    <row r="30" ht="13.5" thickBot="1"/>
    <row r="31" spans="3:18" ht="13.5" thickBot="1">
      <c r="C31" s="94">
        <v>1</v>
      </c>
      <c r="D31" s="94">
        <v>2</v>
      </c>
      <c r="E31" s="94">
        <v>3</v>
      </c>
      <c r="F31" s="94">
        <v>4</v>
      </c>
      <c r="G31" s="94">
        <v>5</v>
      </c>
      <c r="H31" s="94">
        <v>6</v>
      </c>
      <c r="I31" s="94">
        <v>7</v>
      </c>
      <c r="J31" s="94">
        <v>8</v>
      </c>
      <c r="K31" s="94">
        <v>9</v>
      </c>
      <c r="L31" s="94">
        <v>10</v>
      </c>
      <c r="M31" s="94">
        <v>11</v>
      </c>
      <c r="N31" s="94">
        <v>12</v>
      </c>
      <c r="O31" s="94">
        <v>13</v>
      </c>
      <c r="P31" s="94">
        <v>14</v>
      </c>
      <c r="Q31" s="94">
        <v>15</v>
      </c>
      <c r="R31" s="94">
        <v>16</v>
      </c>
    </row>
    <row r="32" spans="1:18" ht="14.25">
      <c r="A32" s="93">
        <v>1</v>
      </c>
      <c r="B32" s="89" t="s">
        <v>77</v>
      </c>
      <c r="C32" s="26"/>
      <c r="D32" s="82"/>
      <c r="E32" s="82" t="s">
        <v>39</v>
      </c>
      <c r="F32" s="82" t="s">
        <v>158</v>
      </c>
      <c r="G32" s="82"/>
      <c r="H32" s="82"/>
      <c r="I32" s="82" t="s">
        <v>158</v>
      </c>
      <c r="J32" s="82"/>
      <c r="K32" s="82"/>
      <c r="L32" s="82"/>
      <c r="M32" s="82"/>
      <c r="N32" s="82" t="s">
        <v>178</v>
      </c>
      <c r="O32" s="82"/>
      <c r="P32" s="82"/>
      <c r="Q32" s="82"/>
      <c r="R32" s="82"/>
    </row>
    <row r="33" spans="1:18" ht="14.25">
      <c r="A33" s="53">
        <v>2</v>
      </c>
      <c r="B33" s="54" t="s">
        <v>78</v>
      </c>
      <c r="C33" s="84" t="s">
        <v>176</v>
      </c>
      <c r="D33" s="27"/>
      <c r="E33" s="28"/>
      <c r="F33" s="28"/>
      <c r="G33" s="28" t="s">
        <v>211</v>
      </c>
      <c r="H33" s="83"/>
      <c r="I33" s="28"/>
      <c r="J33" s="28" t="s">
        <v>37</v>
      </c>
      <c r="K33" s="28"/>
      <c r="L33" s="83"/>
      <c r="M33" s="83"/>
      <c r="N33" s="83" t="s">
        <v>24</v>
      </c>
      <c r="O33" s="83"/>
      <c r="P33" s="83"/>
      <c r="Q33" s="83"/>
      <c r="R33" s="83"/>
    </row>
    <row r="34" spans="1:18" ht="14.25">
      <c r="A34" s="53">
        <v>3</v>
      </c>
      <c r="B34" s="54" t="s">
        <v>18</v>
      </c>
      <c r="C34" s="84"/>
      <c r="D34" s="28"/>
      <c r="E34" s="27"/>
      <c r="F34" s="28" t="s">
        <v>215</v>
      </c>
      <c r="G34" s="28"/>
      <c r="H34" s="83" t="s">
        <v>24</v>
      </c>
      <c r="I34" s="28" t="s">
        <v>36</v>
      </c>
      <c r="J34" s="28"/>
      <c r="K34" s="83"/>
      <c r="L34" s="83"/>
      <c r="M34" s="28"/>
      <c r="N34" s="28"/>
      <c r="O34" s="83" t="s">
        <v>67</v>
      </c>
      <c r="P34" s="28"/>
      <c r="Q34" s="28" t="s">
        <v>25</v>
      </c>
      <c r="R34" s="28"/>
    </row>
    <row r="35" spans="1:18" ht="14.25">
      <c r="A35" s="53">
        <v>4</v>
      </c>
      <c r="B35" s="54" t="s">
        <v>79</v>
      </c>
      <c r="C35" s="84"/>
      <c r="D35" s="28"/>
      <c r="E35" s="28"/>
      <c r="F35" s="27"/>
      <c r="G35" s="28"/>
      <c r="H35" s="83"/>
      <c r="I35" s="28"/>
      <c r="J35" s="28"/>
      <c r="K35" s="28"/>
      <c r="L35" s="83" t="s">
        <v>218</v>
      </c>
      <c r="M35" s="28" t="s">
        <v>86</v>
      </c>
      <c r="N35" s="28"/>
      <c r="O35" s="83" t="s">
        <v>86</v>
      </c>
      <c r="P35" s="28" t="s">
        <v>22</v>
      </c>
      <c r="Q35" s="28" t="s">
        <v>22</v>
      </c>
      <c r="R35" s="28"/>
    </row>
    <row r="36" spans="1:18" ht="14.25">
      <c r="A36" s="53">
        <v>5</v>
      </c>
      <c r="B36" s="54" t="s">
        <v>13</v>
      </c>
      <c r="C36" s="84"/>
      <c r="D36" s="28"/>
      <c r="E36" s="28"/>
      <c r="F36" s="28" t="s">
        <v>24</v>
      </c>
      <c r="G36" s="27"/>
      <c r="H36" s="83"/>
      <c r="I36" s="28" t="s">
        <v>27</v>
      </c>
      <c r="J36" s="28"/>
      <c r="K36" s="28"/>
      <c r="L36" s="83"/>
      <c r="M36" s="28"/>
      <c r="N36" s="28" t="s">
        <v>214</v>
      </c>
      <c r="O36" s="83"/>
      <c r="P36" s="28" t="s">
        <v>162</v>
      </c>
      <c r="Q36" s="28"/>
      <c r="R36" s="28"/>
    </row>
    <row r="37" spans="1:18" ht="14.25">
      <c r="A37" s="53">
        <v>6</v>
      </c>
      <c r="B37" s="54" t="s">
        <v>76</v>
      </c>
      <c r="C37" s="84"/>
      <c r="D37" s="83" t="s">
        <v>30</v>
      </c>
      <c r="E37" s="83"/>
      <c r="F37" s="83"/>
      <c r="G37" s="83"/>
      <c r="H37" s="27"/>
      <c r="I37" s="83"/>
      <c r="J37" s="83" t="s">
        <v>36</v>
      </c>
      <c r="K37" s="83"/>
      <c r="L37" s="83"/>
      <c r="M37" s="83" t="s">
        <v>217</v>
      </c>
      <c r="N37" s="83" t="s">
        <v>38</v>
      </c>
      <c r="O37" s="83"/>
      <c r="P37" s="83" t="s">
        <v>38</v>
      </c>
      <c r="Q37" s="83"/>
      <c r="R37" s="83"/>
    </row>
    <row r="38" spans="1:18" ht="14.25">
      <c r="A38" s="53">
        <v>7</v>
      </c>
      <c r="B38" s="54" t="s">
        <v>80</v>
      </c>
      <c r="C38" s="84"/>
      <c r="D38" s="28"/>
      <c r="E38" s="28"/>
      <c r="F38" s="28"/>
      <c r="G38" s="28"/>
      <c r="H38" s="83"/>
      <c r="I38" s="27"/>
      <c r="J38" s="28"/>
      <c r="K38" s="28"/>
      <c r="L38" s="83" t="s">
        <v>211</v>
      </c>
      <c r="M38" s="28" t="s">
        <v>38</v>
      </c>
      <c r="N38" s="28"/>
      <c r="O38" s="28" t="s">
        <v>87</v>
      </c>
      <c r="P38" s="28"/>
      <c r="Q38" s="28" t="s">
        <v>22</v>
      </c>
      <c r="R38" s="28"/>
    </row>
    <row r="39" spans="1:18" ht="14.25">
      <c r="A39" s="53">
        <v>8</v>
      </c>
      <c r="B39" s="54" t="s">
        <v>17</v>
      </c>
      <c r="C39" s="84"/>
      <c r="D39" s="28"/>
      <c r="E39" s="28"/>
      <c r="F39" s="28" t="s">
        <v>30</v>
      </c>
      <c r="G39" s="28" t="s">
        <v>25</v>
      </c>
      <c r="H39" s="83"/>
      <c r="I39" s="28"/>
      <c r="J39" s="27"/>
      <c r="K39" s="28"/>
      <c r="L39" s="83"/>
      <c r="M39" s="28"/>
      <c r="N39" s="28"/>
      <c r="O39" s="28"/>
      <c r="P39" s="28" t="s">
        <v>27</v>
      </c>
      <c r="Q39" s="28"/>
      <c r="R39" s="28"/>
    </row>
    <row r="40" spans="1:18" ht="14.25">
      <c r="A40" s="53">
        <v>9</v>
      </c>
      <c r="B40" s="54" t="s">
        <v>70</v>
      </c>
      <c r="C40" s="84" t="s">
        <v>161</v>
      </c>
      <c r="D40" s="28"/>
      <c r="E40" s="28" t="s">
        <v>24</v>
      </c>
      <c r="F40" s="28"/>
      <c r="G40" s="28" t="s">
        <v>67</v>
      </c>
      <c r="H40" s="83"/>
      <c r="I40" s="28" t="s">
        <v>86</v>
      </c>
      <c r="J40" s="28" t="s">
        <v>26</v>
      </c>
      <c r="K40" s="27"/>
      <c r="L40" s="83"/>
      <c r="M40" s="28"/>
      <c r="N40" s="28"/>
      <c r="O40" s="28"/>
      <c r="P40" s="28"/>
      <c r="Q40" s="83"/>
      <c r="R40" s="28"/>
    </row>
    <row r="41" spans="1:18" ht="14.25">
      <c r="A41" s="53">
        <v>10</v>
      </c>
      <c r="B41" s="54" t="s">
        <v>81</v>
      </c>
      <c r="C41" s="84" t="s">
        <v>35</v>
      </c>
      <c r="D41" s="83"/>
      <c r="E41" s="83" t="s">
        <v>28</v>
      </c>
      <c r="F41" s="83"/>
      <c r="G41" s="83" t="s">
        <v>31</v>
      </c>
      <c r="H41" s="83" t="s">
        <v>177</v>
      </c>
      <c r="I41" s="83"/>
      <c r="J41" s="83"/>
      <c r="K41" s="83" t="s">
        <v>159</v>
      </c>
      <c r="L41" s="27"/>
      <c r="M41" s="83"/>
      <c r="N41" s="83"/>
      <c r="O41" s="83"/>
      <c r="P41" s="83"/>
      <c r="Q41" s="83"/>
      <c r="R41" s="83"/>
    </row>
    <row r="42" spans="1:18" ht="14.25">
      <c r="A42" s="53">
        <v>11</v>
      </c>
      <c r="B42" s="54" t="s">
        <v>14</v>
      </c>
      <c r="C42" s="84"/>
      <c r="D42" s="83" t="s">
        <v>178</v>
      </c>
      <c r="E42" s="28"/>
      <c r="F42" s="28"/>
      <c r="G42" s="28"/>
      <c r="H42" s="83"/>
      <c r="I42" s="28"/>
      <c r="J42" s="28" t="s">
        <v>86</v>
      </c>
      <c r="K42" s="28" t="s">
        <v>67</v>
      </c>
      <c r="L42" s="83"/>
      <c r="M42" s="27"/>
      <c r="N42" s="28"/>
      <c r="O42" s="28"/>
      <c r="P42" s="28"/>
      <c r="Q42" s="28"/>
      <c r="R42" s="28" t="s">
        <v>157</v>
      </c>
    </row>
    <row r="43" spans="1:18" ht="14.25">
      <c r="A43" s="53">
        <v>12</v>
      </c>
      <c r="B43" s="54" t="s">
        <v>11</v>
      </c>
      <c r="C43" s="84"/>
      <c r="D43" s="83"/>
      <c r="E43" s="28"/>
      <c r="F43" s="28"/>
      <c r="G43" s="28"/>
      <c r="H43" s="83"/>
      <c r="I43" s="28"/>
      <c r="J43" s="28"/>
      <c r="K43" s="28"/>
      <c r="L43" s="83"/>
      <c r="M43" s="28" t="s">
        <v>159</v>
      </c>
      <c r="N43" s="27"/>
      <c r="O43" s="28" t="s">
        <v>179</v>
      </c>
      <c r="P43" s="28" t="s">
        <v>36</v>
      </c>
      <c r="Q43" s="28" t="s">
        <v>222</v>
      </c>
      <c r="R43" s="28"/>
    </row>
    <row r="44" spans="1:18" ht="14.25">
      <c r="A44" s="53">
        <v>13</v>
      </c>
      <c r="B44" s="54" t="s">
        <v>19</v>
      </c>
      <c r="C44" s="84"/>
      <c r="D44" s="83"/>
      <c r="E44" s="83"/>
      <c r="F44" s="83"/>
      <c r="G44" s="28"/>
      <c r="H44" s="83"/>
      <c r="I44" s="28"/>
      <c r="J44" s="28"/>
      <c r="K44" s="28" t="s">
        <v>23</v>
      </c>
      <c r="L44" s="83" t="s">
        <v>37</v>
      </c>
      <c r="M44" s="28"/>
      <c r="N44" s="28"/>
      <c r="O44" s="27"/>
      <c r="P44" s="28"/>
      <c r="Q44" s="28"/>
      <c r="R44" s="28" t="s">
        <v>36</v>
      </c>
    </row>
    <row r="45" spans="1:18" ht="14.25">
      <c r="A45" s="53">
        <v>14</v>
      </c>
      <c r="B45" s="54" t="s">
        <v>12</v>
      </c>
      <c r="C45" s="84"/>
      <c r="D45" s="83" t="s">
        <v>22</v>
      </c>
      <c r="E45" s="28"/>
      <c r="F45" s="28"/>
      <c r="G45" s="28"/>
      <c r="H45" s="83"/>
      <c r="I45" s="28"/>
      <c r="J45" s="28"/>
      <c r="K45" s="28"/>
      <c r="L45" s="83"/>
      <c r="M45" s="28" t="s">
        <v>66</v>
      </c>
      <c r="N45" s="28"/>
      <c r="O45" s="28" t="s">
        <v>220</v>
      </c>
      <c r="P45" s="27"/>
      <c r="Q45" s="28"/>
      <c r="R45" s="83" t="s">
        <v>35</v>
      </c>
    </row>
    <row r="46" spans="1:18" ht="14.25">
      <c r="A46" s="53">
        <v>15</v>
      </c>
      <c r="B46" s="54" t="s">
        <v>82</v>
      </c>
      <c r="C46" s="84" t="s">
        <v>23</v>
      </c>
      <c r="D46" s="83"/>
      <c r="E46" s="28"/>
      <c r="F46" s="28"/>
      <c r="G46" s="28"/>
      <c r="H46" s="83" t="s">
        <v>27</v>
      </c>
      <c r="I46" s="28"/>
      <c r="J46" s="28"/>
      <c r="K46" s="28" t="s">
        <v>30</v>
      </c>
      <c r="L46" s="83" t="s">
        <v>35</v>
      </c>
      <c r="M46" s="28"/>
      <c r="N46" s="28"/>
      <c r="O46" s="28"/>
      <c r="P46" s="28"/>
      <c r="Q46" s="27"/>
      <c r="R46" s="28" t="s">
        <v>30</v>
      </c>
    </row>
    <row r="47" spans="1:18" ht="15" thickBot="1">
      <c r="A47" s="53">
        <v>16</v>
      </c>
      <c r="B47" s="90" t="s">
        <v>75</v>
      </c>
      <c r="C47" s="84"/>
      <c r="D47" s="28" t="s">
        <v>30</v>
      </c>
      <c r="E47" s="28" t="s">
        <v>29</v>
      </c>
      <c r="F47" s="28"/>
      <c r="G47" s="28" t="s">
        <v>28</v>
      </c>
      <c r="H47" s="83"/>
      <c r="I47" s="28"/>
      <c r="J47" s="28" t="s">
        <v>36</v>
      </c>
      <c r="K47" s="28"/>
      <c r="L47" s="83"/>
      <c r="M47" s="83"/>
      <c r="N47" s="28"/>
      <c r="O47" s="83"/>
      <c r="P47" s="28"/>
      <c r="Q47" s="83"/>
      <c r="R47" s="27"/>
    </row>
    <row r="48" ht="12.75">
      <c r="M48" s="95"/>
    </row>
  </sheetData>
  <sheetProtection password="C66D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Cyr,полужирный"Таблица чемпионата ЛДФ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vyshinsky</dc:creator>
  <cp:keywords/>
  <dc:description/>
  <cp:lastModifiedBy>skylink</cp:lastModifiedBy>
  <cp:lastPrinted>2007-05-15T10:01:47Z</cp:lastPrinted>
  <dcterms:created xsi:type="dcterms:W3CDTF">2005-10-17T05:52:01Z</dcterms:created>
  <dcterms:modified xsi:type="dcterms:W3CDTF">2007-06-07T13:18:15Z</dcterms:modified>
  <cp:category/>
  <cp:version/>
  <cp:contentType/>
  <cp:contentStatus/>
</cp:coreProperties>
</file>